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omments1.xml" ContentType="application/vnd.openxmlformats-officedocument.spreadsheetml.comments+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4334"/>
  <workbookPr defaultThemeVersion="166925"/>
  <mc:AlternateContent xmlns:mc="http://schemas.openxmlformats.org/markup-compatibility/2006">
    <mc:Choice Requires="x15">
      <x15ac:absPath xmlns:x15ac="http://schemas.microsoft.com/office/spreadsheetml/2010/11/ac" url="C:\Users\josed\Downloads\"/>
    </mc:Choice>
  </mc:AlternateContent>
  <xr:revisionPtr revIDLastSave="0" documentId="8_{AF72A958-D8B9-4ED3-8C3F-D19B62F18F63}" xr6:coauthVersionLast="47" xr6:coauthVersionMax="47" xr10:uidLastSave="{00000000-0000-0000-0000-000000000000}"/>
  <bookViews>
    <workbookView xWindow="-28908" yWindow="-108" windowWidth="29016" windowHeight="15696" firstSheet="11" activeTab="15"/>
  </bookViews>
  <sheets>
    <sheet name="1 PRELIMINARES" sheetId="13" r:id="rId1"/>
    <sheet name="2 HIDROSANITARIOS" sheetId="14" r:id="rId2"/>
    <sheet name="3.1 ELEC" sheetId="15" r:id="rId3"/>
    <sheet name="3.2 SEGURIDAD" sheetId="1" r:id="rId4"/>
    <sheet name="3.3 VENTILACION" sheetId="2" r:id="rId5"/>
    <sheet name="3.4 CABINAS" sheetId="3" r:id="rId6"/>
    <sheet name="3,5 VOZ Y DATOS" sheetId="4" r:id="rId7"/>
    <sheet name="4 MUROS" sheetId="5" r:id="rId8"/>
    <sheet name="5 PISOS" sheetId="6" r:id="rId9"/>
    <sheet name="6 CUBIERTAS" sheetId="7" r:id="rId10"/>
    <sheet name="7 CIELORRASOS" sheetId="8" r:id="rId11"/>
    <sheet name="8 IMPERMEABILIZACION" sheetId="9" r:id="rId12"/>
    <sheet name="9 METALICOS" sheetId="10" r:id="rId13"/>
    <sheet name="10 PINTURAS" sheetId="11" r:id="rId14"/>
    <sheet name="11 ALUMINIO Y VIDRIOS" sheetId="12" r:id="rId15"/>
    <sheet name="12 MOBILIARIO" sheetId="16" r:id="rId16"/>
  </sheets>
  <externalReferences>
    <externalReference r:id="rId17"/>
    <externalReference r:id="rId18"/>
    <externalReference r:id="rId19"/>
    <externalReference r:id="rId20"/>
    <externalReference r:id="rId21"/>
  </externalReferences>
  <definedNames>
    <definedName name="_xlnm._FilterDatabase" localSheetId="15" hidden="1">#REF!</definedName>
    <definedName name="_xlnm._FilterDatabase" localSheetId="6" hidden="1">#REF!</definedName>
    <definedName name="_xlnm._FilterDatabase" localSheetId="2" hidden="1">#REF!</definedName>
    <definedName name="_xlnm._FilterDatabase" localSheetId="3" hidden="1">#REF!</definedName>
    <definedName name="_xlnm._FilterDatabase" localSheetId="4" hidden="1">#REF!</definedName>
    <definedName name="_xlnm._FilterDatabase" localSheetId="5" hidden="1">#REF!</definedName>
    <definedName name="_xlnm._FilterDatabase" hidden="1">#REF!</definedName>
    <definedName name="_q" localSheetId="15" hidden="1">#REF!</definedName>
    <definedName name="_q" localSheetId="6" hidden="1">#REF!</definedName>
    <definedName name="_q" localSheetId="2" hidden="1">#REF!</definedName>
    <definedName name="_q" localSheetId="3" hidden="1">#REF!</definedName>
    <definedName name="_q" localSheetId="4" hidden="1">#REF!</definedName>
    <definedName name="_q" localSheetId="5" hidden="1">#REF!</definedName>
    <definedName name="_q" hidden="1">#REF!</definedName>
    <definedName name="A" localSheetId="15">#REF!</definedName>
    <definedName name="A" localSheetId="6">#REF!</definedName>
    <definedName name="A" localSheetId="2">#REF!</definedName>
    <definedName name="A">#REF!</definedName>
    <definedName name="_xlnm.Print_Area" localSheetId="0">'1 PRELIMINARES'!$B$1:$I$519</definedName>
    <definedName name="_xlnm.Print_Area" localSheetId="13">'10 PINTURAS'!$B$1:$I$249</definedName>
    <definedName name="_xlnm.Print_Area" localSheetId="14">'11 ALUMINIO Y VIDRIOS'!$B$2:$I$177</definedName>
    <definedName name="_xlnm.Print_Area" localSheetId="15">'12 MOBILIARIO'!$B$2:$I$1504</definedName>
    <definedName name="_xlnm.Print_Area" localSheetId="1">'2 HIDROSANITARIOS'!$B$2:$I$465</definedName>
    <definedName name="_xlnm.Print_Area" localSheetId="6">'3,5 VOZ Y DATOS'!$B$2:$I$211</definedName>
    <definedName name="_xlnm.Print_Area" localSheetId="2">'3.1 ELEC'!$A$1:$H$2719</definedName>
    <definedName name="_xlnm.Print_Area" localSheetId="3">'3.2 SEGURIDAD'!$A$1:$H$647</definedName>
    <definedName name="_xlnm.Print_Area" localSheetId="4">'3.3 VENTILACION'!$A$1:$H$1130</definedName>
    <definedName name="_xlnm.Print_Area" localSheetId="5">'3.4 CABINAS'!$A$1:$H$281</definedName>
    <definedName name="_xlnm.Print_Area" localSheetId="7">'4 MUROS'!$B$2:$I$127</definedName>
    <definedName name="_xlnm.Print_Area" localSheetId="8">'5 PISOS'!$B$2:$I$286</definedName>
    <definedName name="_xlnm.Print_Area" localSheetId="9">'6 CUBIERTAS'!$B$2:$I$39</definedName>
    <definedName name="_xlnm.Print_Area" localSheetId="10">'7 CIELORRASOS'!$B$1:$I$175</definedName>
    <definedName name="_xlnm.Print_Area" localSheetId="11">'8 IMPERMEABILIZACION'!$B$2:$I$40</definedName>
    <definedName name="_xlnm.Print_Area" localSheetId="12">'9 METALICOS'!$B$2:$I$92</definedName>
    <definedName name="beto" localSheetId="15" hidden="1">#REF!</definedName>
    <definedName name="beto" localSheetId="6" hidden="1">#REF!</definedName>
    <definedName name="beto" localSheetId="2" hidden="1">#REF!</definedName>
    <definedName name="beto" localSheetId="3" hidden="1">#REF!</definedName>
    <definedName name="beto" localSheetId="4" hidden="1">#REF!</definedName>
    <definedName name="beto" localSheetId="5" hidden="1">#REF!</definedName>
    <definedName name="beto" hidden="1">#REF!</definedName>
    <definedName name="COD" localSheetId="15">#REF!</definedName>
    <definedName name="COD" localSheetId="6">#REF!</definedName>
    <definedName name="COD" localSheetId="2">#REF!</definedName>
    <definedName name="COD" localSheetId="3">#REF!</definedName>
    <definedName name="COD" localSheetId="4">#REF!</definedName>
    <definedName name="COD" localSheetId="5">#REF!</definedName>
    <definedName name="COD">#REF!</definedName>
    <definedName name="CODIGO" localSheetId="15">#REF!</definedName>
    <definedName name="CODIGO" localSheetId="6">#REF!</definedName>
    <definedName name="CODIGO" localSheetId="2">#REF!</definedName>
    <definedName name="CODIGO" localSheetId="3">#REF!</definedName>
    <definedName name="CODIGO" localSheetId="4">#REF!</definedName>
    <definedName name="CODIGO" localSheetId="5">#REF!</definedName>
    <definedName name="CODIGO">#REF!</definedName>
    <definedName name="CODIGOS" localSheetId="15">#REF!</definedName>
    <definedName name="CODIGOS" localSheetId="6">#REF!</definedName>
    <definedName name="CODIGOS" localSheetId="2">#REF!</definedName>
    <definedName name="CODIGOS" localSheetId="3">#REF!</definedName>
    <definedName name="CODIGOS" localSheetId="4">#REF!</definedName>
    <definedName name="CODIGOS" localSheetId="5">#REF!</definedName>
    <definedName name="CODIGOS">#REF!</definedName>
    <definedName name="ConsMaestro" localSheetId="15" hidden="1">#REF!</definedName>
    <definedName name="ConsMaestro" localSheetId="6" hidden="1">#REF!</definedName>
    <definedName name="ConsMaestro" localSheetId="2" hidden="1">#REF!</definedName>
    <definedName name="ConsMaestro" localSheetId="3" hidden="1">#REF!</definedName>
    <definedName name="ConsMaestro" localSheetId="4" hidden="1">#REF!</definedName>
    <definedName name="ConsMaestro" localSheetId="5" hidden="1">#REF!</definedName>
    <definedName name="ConsMaestro" hidden="1">#REF!</definedName>
    <definedName name="deee" localSheetId="15" hidden="1">#REF!,#REF!,#REF!,#REF!,#REF!</definedName>
    <definedName name="deee" localSheetId="6" hidden="1">#REF!,#REF!,#REF!,#REF!,#REF!</definedName>
    <definedName name="deee" localSheetId="2" hidden="1">#REF!,#REF!,#REF!,#REF!,#REF!</definedName>
    <definedName name="deee" localSheetId="3" hidden="1">#REF!,#REF!,#REF!,#REF!,#REF!</definedName>
    <definedName name="deee" localSheetId="4" hidden="1">#REF!,#REF!,#REF!,#REF!,#REF!</definedName>
    <definedName name="deee" localSheetId="5" hidden="1">#REF!,#REF!,#REF!,#REF!,#REF!</definedName>
    <definedName name="deee" hidden="1">#REF!,#REF!,#REF!,#REF!,#REF!</definedName>
    <definedName name="ESTADO" localSheetId="15">#REF!</definedName>
    <definedName name="ESTADO" localSheetId="6">#REF!</definedName>
    <definedName name="ESTADO" localSheetId="2">#REF!</definedName>
    <definedName name="ESTADO" localSheetId="3">#REF!</definedName>
    <definedName name="ESTADO" localSheetId="4">#REF!</definedName>
    <definedName name="ESTADO" localSheetId="5">#REF!</definedName>
    <definedName name="ESTADO">#REF!</definedName>
    <definedName name="gttt" localSheetId="15" hidden="1">#REF!,#REF!</definedName>
    <definedName name="gttt" localSheetId="6" hidden="1">#REF!,#REF!</definedName>
    <definedName name="gttt" localSheetId="2" hidden="1">#REF!,#REF!</definedName>
    <definedName name="gttt" localSheetId="3" hidden="1">#REF!,#REF!</definedName>
    <definedName name="gttt" localSheetId="4" hidden="1">#REF!,#REF!</definedName>
    <definedName name="gttt" localSheetId="5" hidden="1">#REF!,#REF!</definedName>
    <definedName name="gttt" hidden="1">#REF!,#REF!</definedName>
    <definedName name="hghghg" localSheetId="15" hidden="1">#REF!</definedName>
    <definedName name="hghghg" localSheetId="6" hidden="1">#REF!</definedName>
    <definedName name="hghghg" localSheetId="2" hidden="1">#REF!</definedName>
    <definedName name="hghghg" localSheetId="3" hidden="1">#REF!</definedName>
    <definedName name="hghghg" localSheetId="4" hidden="1">#REF!</definedName>
    <definedName name="hghghg" localSheetId="5" hidden="1">#REF!</definedName>
    <definedName name="hghghg" hidden="1">#REF!</definedName>
    <definedName name="Informe" localSheetId="15" hidden="1">#REF!</definedName>
    <definedName name="Informe" localSheetId="6" hidden="1">#REF!</definedName>
    <definedName name="Informe" localSheetId="2" hidden="1">#REF!</definedName>
    <definedName name="Informe" localSheetId="3" hidden="1">#REF!</definedName>
    <definedName name="Informe" localSheetId="4" hidden="1">#REF!</definedName>
    <definedName name="Informe" localSheetId="5" hidden="1">#REF!</definedName>
    <definedName name="Informe" hidden="1">#REF!</definedName>
    <definedName name="jairo" localSheetId="15" hidden="1">#REF!</definedName>
    <definedName name="jairo" localSheetId="6" hidden="1">#REF!</definedName>
    <definedName name="jairo" localSheetId="2" hidden="1">#REF!</definedName>
    <definedName name="jairo" localSheetId="3" hidden="1">#REF!</definedName>
    <definedName name="jairo" localSheetId="4" hidden="1">#REF!</definedName>
    <definedName name="jairo" localSheetId="5" hidden="1">#REF!</definedName>
    <definedName name="jairo" hidden="1">#REF!</definedName>
    <definedName name="jairo2" localSheetId="15" hidden="1">#REF!</definedName>
    <definedName name="jairo2" localSheetId="6" hidden="1">#REF!</definedName>
    <definedName name="jairo2" localSheetId="2" hidden="1">#REF!</definedName>
    <definedName name="jairo2" localSheetId="3" hidden="1">#REF!</definedName>
    <definedName name="jairo2" localSheetId="4" hidden="1">#REF!</definedName>
    <definedName name="jairo2" localSheetId="5" hidden="1">#REF!</definedName>
    <definedName name="jairo2" hidden="1">#REF!</definedName>
    <definedName name="LUGAR" localSheetId="15">#REF!</definedName>
    <definedName name="LUGAR" localSheetId="6">#REF!</definedName>
    <definedName name="LUGAR" localSheetId="2">#REF!</definedName>
    <definedName name="LUGAR" localSheetId="3">#REF!</definedName>
    <definedName name="LUGAR" localSheetId="4">#REF!</definedName>
    <definedName name="LUGAR" localSheetId="5">#REF!</definedName>
    <definedName name="LUGAR">#REF!</definedName>
    <definedName name="ND" localSheetId="15">#REF!</definedName>
    <definedName name="ND" localSheetId="6">#REF!</definedName>
    <definedName name="ND" localSheetId="2">#REF!</definedName>
    <definedName name="ND" localSheetId="3">#REF!</definedName>
    <definedName name="ND" localSheetId="4">#REF!</definedName>
    <definedName name="ND" localSheetId="5">#REF!</definedName>
    <definedName name="ND">#REF!</definedName>
    <definedName name="ñpñ" localSheetId="15" hidden="1">#REF!</definedName>
    <definedName name="ñpñ" localSheetId="6" hidden="1">#REF!</definedName>
    <definedName name="ñpñ" localSheetId="2" hidden="1">#REF!</definedName>
    <definedName name="ñpñ" localSheetId="3" hidden="1">#REF!</definedName>
    <definedName name="ñpñ" localSheetId="4" hidden="1">#REF!</definedName>
    <definedName name="ñpñ" localSheetId="5" hidden="1">#REF!</definedName>
    <definedName name="ñpñ" hidden="1">#REF!</definedName>
    <definedName name="O" localSheetId="15">#REF!</definedName>
    <definedName name="O" localSheetId="6">#REF!</definedName>
    <definedName name="O" localSheetId="2">#REF!</definedName>
    <definedName name="O">#REF!</definedName>
    <definedName name="oioioio" localSheetId="15" hidden="1">#REF!</definedName>
    <definedName name="oioioio" localSheetId="6" hidden="1">#REF!</definedName>
    <definedName name="oioioio" localSheetId="2" hidden="1">#REF!</definedName>
    <definedName name="oioioio" localSheetId="3" hidden="1">#REF!</definedName>
    <definedName name="oioioio" localSheetId="4" hidden="1">#REF!</definedName>
    <definedName name="oioioio" localSheetId="5" hidden="1">#REF!</definedName>
    <definedName name="oioioio" hidden="1">#REF!</definedName>
    <definedName name="P" localSheetId="15">#REF!</definedName>
    <definedName name="P" localSheetId="6">#REF!</definedName>
    <definedName name="P" localSheetId="2">#REF!</definedName>
    <definedName name="P">#REF!</definedName>
    <definedName name="ssd" localSheetId="15" hidden="1">#REF!</definedName>
    <definedName name="ssd" localSheetId="6" hidden="1">#REF!</definedName>
    <definedName name="ssd" localSheetId="2" hidden="1">#REF!</definedName>
    <definedName name="ssd" localSheetId="3" hidden="1">#REF!</definedName>
    <definedName name="ssd" localSheetId="4" hidden="1">#REF!</definedName>
    <definedName name="ssd" localSheetId="5" hidden="1">#REF!</definedName>
    <definedName name="ssd" hidden="1">#REF!</definedName>
    <definedName name="TAB_GESTORES" localSheetId="15">#REF!</definedName>
    <definedName name="TAB_GESTORES" localSheetId="6">#REF!</definedName>
    <definedName name="TAB_GESTORES" localSheetId="2">#REF!</definedName>
    <definedName name="TAB_GESTORES" localSheetId="3">#REF!</definedName>
    <definedName name="TAB_GESTORES" localSheetId="4">#REF!</definedName>
    <definedName name="TAB_GESTORES" localSheetId="5">#REF!</definedName>
    <definedName name="TAB_GESTORES">#REF!</definedName>
    <definedName name="TAB_POS_FIN" localSheetId="15">#REF!</definedName>
    <definedName name="TAB_POS_FIN" localSheetId="6">#REF!</definedName>
    <definedName name="TAB_POS_FIN" localSheetId="2">#REF!</definedName>
    <definedName name="TAB_POS_FIN" localSheetId="3">#REF!</definedName>
    <definedName name="TAB_POS_FIN" localSheetId="4">#REF!</definedName>
    <definedName name="TAB_POS_FIN" localSheetId="5">#REF!</definedName>
    <definedName name="TAB_POS_FIN">#REF!</definedName>
    <definedName name="UBICACIONES" localSheetId="15">#REF!</definedName>
    <definedName name="UBICACIONES" localSheetId="6">#REF!</definedName>
    <definedName name="UBICACIONES" localSheetId="2">#REF!</definedName>
    <definedName name="UBICACIONES" localSheetId="3">#REF!</definedName>
    <definedName name="UBICACIONES" localSheetId="4">#REF!</definedName>
    <definedName name="UBICACIONES" localSheetId="5">#REF!</definedName>
    <definedName name="UBICACIONES">#REF!</definedName>
    <definedName name="UNIDADES" localSheetId="15">#REF!</definedName>
    <definedName name="UNIDADES" localSheetId="6">#REF!</definedName>
    <definedName name="UNIDADES" localSheetId="2">#REF!</definedName>
    <definedName name="UNIDADES" localSheetId="3">#REF!</definedName>
    <definedName name="UNIDADES" localSheetId="4">#REF!</definedName>
    <definedName name="UNIDADES" localSheetId="5">#REF!</definedName>
    <definedName name="UNIDADES">#REF!</definedName>
    <definedName name="VALIDADION_ENCABEZADO" localSheetId="15">#REF!</definedName>
    <definedName name="VALIDADION_ENCABEZADO" localSheetId="6">#REF!</definedName>
    <definedName name="VALIDADION_ENCABEZADO" localSheetId="2">#REF!</definedName>
    <definedName name="VALIDADION_ENCABEZADO">#REF!</definedName>
    <definedName name="werrtt" localSheetId="15" hidden="1">#REF!</definedName>
    <definedName name="werrtt" localSheetId="6" hidden="1">#REF!</definedName>
    <definedName name="werrtt" localSheetId="2" hidden="1">#REF!</definedName>
    <definedName name="werrtt" localSheetId="3" hidden="1">#REF!</definedName>
    <definedName name="werrtt" localSheetId="4" hidden="1">#REF!</definedName>
    <definedName name="werrtt" localSheetId="5" hidden="1">#REF!</definedName>
    <definedName name="werrtt" hidden="1">#REF!</definedName>
    <definedName name="XXX" localSheetId="15" hidden="1">#REF!</definedName>
    <definedName name="XXX" localSheetId="6" hidden="1">#REF!</definedName>
    <definedName name="XXX" localSheetId="2" hidden="1">#REF!</definedName>
    <definedName name="XXX" localSheetId="3" hidden="1">#REF!</definedName>
    <definedName name="XXX" localSheetId="4" hidden="1">#REF!</definedName>
    <definedName name="XXX" localSheetId="5" hidden="1">#REF!</definedName>
    <definedName name="XXX" hidden="1">#REF!</definedName>
    <definedName name="Z" localSheetId="15" hidden="1">#REF!</definedName>
    <definedName name="Z" localSheetId="6" hidden="1">#REF!</definedName>
    <definedName name="Z" localSheetId="2" hidden="1">#REF!</definedName>
    <definedName name="Z" localSheetId="3" hidden="1">#REF!</definedName>
    <definedName name="Z" localSheetId="4" hidden="1">#REF!</definedName>
    <definedName name="Z" localSheetId="5" hidden="1">#REF!</definedName>
    <definedName name="Z" hidden="1">#REF!</definedName>
    <definedName name="Z_235A93C1_87C6_11D4_BB51_444553540000_.wvu.Cols" localSheetId="15" hidden="1">#REF!,#REF!</definedName>
    <definedName name="Z_235A93C1_87C6_11D4_BB51_444553540000_.wvu.Cols" localSheetId="6" hidden="1">#REF!,#REF!</definedName>
    <definedName name="Z_235A93C1_87C6_11D4_BB51_444553540000_.wvu.Cols" localSheetId="2" hidden="1">#REF!,#REF!</definedName>
    <definedName name="Z_235A93C1_87C6_11D4_BB51_444553540000_.wvu.Cols" localSheetId="3" hidden="1">#REF!,#REF!</definedName>
    <definedName name="Z_235A93C1_87C6_11D4_BB51_444553540000_.wvu.Cols" localSheetId="4" hidden="1">#REF!,#REF!</definedName>
    <definedName name="Z_235A93C1_87C6_11D4_BB51_444553540000_.wvu.Cols" localSheetId="5" hidden="1">#REF!,#REF!</definedName>
    <definedName name="Z_235A93C1_87C6_11D4_BB51_444553540000_.wvu.Cols" hidden="1">#REF!,#REF!</definedName>
    <definedName name="Z_235A93C2_87C6_11D4_BB51_444553540000_.wvu.Cols" localSheetId="15" hidden="1">#REF!,#REF!</definedName>
    <definedName name="Z_235A93C2_87C6_11D4_BB51_444553540000_.wvu.Cols" localSheetId="6" hidden="1">#REF!,#REF!</definedName>
    <definedName name="Z_235A93C2_87C6_11D4_BB51_444553540000_.wvu.Cols" localSheetId="2" hidden="1">#REF!,#REF!</definedName>
    <definedName name="Z_235A93C2_87C6_11D4_BB51_444553540000_.wvu.Cols" localSheetId="3" hidden="1">#REF!,#REF!</definedName>
    <definedName name="Z_235A93C2_87C6_11D4_BB51_444553540000_.wvu.Cols" localSheetId="4" hidden="1">#REF!,#REF!</definedName>
    <definedName name="Z_235A93C2_87C6_11D4_BB51_444553540000_.wvu.Cols" localSheetId="5" hidden="1">#REF!,#REF!</definedName>
    <definedName name="Z_235A93C2_87C6_11D4_BB51_444553540000_.wvu.Cols" hidden="1">#REF!,#REF!</definedName>
    <definedName name="Z_235A93C3_87C6_11D4_BB51_444553540000_.wvu.Cols" localSheetId="15" hidden="1">#REF!,#REF!</definedName>
    <definedName name="Z_235A93C3_87C6_11D4_BB51_444553540000_.wvu.Cols" localSheetId="6" hidden="1">#REF!,#REF!</definedName>
    <definedName name="Z_235A93C3_87C6_11D4_BB51_444553540000_.wvu.Cols" localSheetId="2" hidden="1">#REF!,#REF!</definedName>
    <definedName name="Z_235A93C3_87C6_11D4_BB51_444553540000_.wvu.Cols" localSheetId="3" hidden="1">#REF!,#REF!</definedName>
    <definedName name="Z_235A93C3_87C6_11D4_BB51_444553540000_.wvu.Cols" localSheetId="4" hidden="1">#REF!,#REF!</definedName>
    <definedName name="Z_235A93C3_87C6_11D4_BB51_444553540000_.wvu.Cols" localSheetId="5" hidden="1">#REF!,#REF!</definedName>
    <definedName name="Z_235A93C3_87C6_11D4_BB51_444553540000_.wvu.Cols" hidden="1">#REF!,#REF!</definedName>
    <definedName name="Z_235A93C4_87C6_11D4_BB51_444553540000_.wvu.Cols" localSheetId="15" hidden="1">#REF!,#REF!</definedName>
    <definedName name="Z_235A93C4_87C6_11D4_BB51_444553540000_.wvu.Cols" localSheetId="6" hidden="1">#REF!,#REF!</definedName>
    <definedName name="Z_235A93C4_87C6_11D4_BB51_444553540000_.wvu.Cols" localSheetId="2" hidden="1">#REF!,#REF!</definedName>
    <definedName name="Z_235A93C4_87C6_11D4_BB51_444553540000_.wvu.Cols" localSheetId="3" hidden="1">#REF!,#REF!</definedName>
    <definedName name="Z_235A93C4_87C6_11D4_BB51_444553540000_.wvu.Cols" localSheetId="4" hidden="1">#REF!,#REF!</definedName>
    <definedName name="Z_235A93C4_87C6_11D4_BB51_444553540000_.wvu.Cols" localSheetId="5" hidden="1">#REF!,#REF!</definedName>
    <definedName name="Z_235A93C4_87C6_11D4_BB51_444553540000_.wvu.Cols" hidden="1">#REF!,#REF!</definedName>
    <definedName name="Z_235A93C5_87C6_11D4_BB51_444553540000_.wvu.Cols" localSheetId="15" hidden="1">#REF!,#REF!</definedName>
    <definedName name="Z_235A93C5_87C6_11D4_BB51_444553540000_.wvu.Cols" localSheetId="6" hidden="1">#REF!,#REF!</definedName>
    <definedName name="Z_235A93C5_87C6_11D4_BB51_444553540000_.wvu.Cols" localSheetId="2" hidden="1">#REF!,#REF!</definedName>
    <definedName name="Z_235A93C5_87C6_11D4_BB51_444553540000_.wvu.Cols" localSheetId="3" hidden="1">#REF!,#REF!</definedName>
    <definedName name="Z_235A93C5_87C6_11D4_BB51_444553540000_.wvu.Cols" localSheetId="4" hidden="1">#REF!,#REF!</definedName>
    <definedName name="Z_235A93C5_87C6_11D4_BB51_444553540000_.wvu.Cols" localSheetId="5" hidden="1">#REF!,#REF!</definedName>
    <definedName name="Z_235A93C5_87C6_11D4_BB51_444553540000_.wvu.Cols" hidden="1">#REF!,#REF!</definedName>
    <definedName name="Z_235A93C6_87C6_11D4_BB51_444553540000_.wvu.Cols" localSheetId="15" hidden="1">#REF!,#REF!</definedName>
    <definedName name="Z_235A93C6_87C6_11D4_BB51_444553540000_.wvu.Cols" localSheetId="6" hidden="1">#REF!,#REF!</definedName>
    <definedName name="Z_235A93C6_87C6_11D4_BB51_444553540000_.wvu.Cols" localSheetId="2" hidden="1">#REF!,#REF!</definedName>
    <definedName name="Z_235A93C6_87C6_11D4_BB51_444553540000_.wvu.Cols" localSheetId="3" hidden="1">#REF!,#REF!</definedName>
    <definedName name="Z_235A93C6_87C6_11D4_BB51_444553540000_.wvu.Cols" localSheetId="4" hidden="1">#REF!,#REF!</definedName>
    <definedName name="Z_235A93C6_87C6_11D4_BB51_444553540000_.wvu.Cols" localSheetId="5" hidden="1">#REF!,#REF!</definedName>
    <definedName name="Z_235A93C6_87C6_11D4_BB51_444553540000_.wvu.Cols" hidden="1">#REF!,#REF!</definedName>
    <definedName name="Z_235A93C7_87C6_11D4_BB51_444553540000_.wvu.Cols" localSheetId="15" hidden="1">#REF!,#REF!</definedName>
    <definedName name="Z_235A93C7_87C6_11D4_BB51_444553540000_.wvu.Cols" localSheetId="6" hidden="1">#REF!,#REF!</definedName>
    <definedName name="Z_235A93C7_87C6_11D4_BB51_444553540000_.wvu.Cols" localSheetId="2" hidden="1">#REF!,#REF!</definedName>
    <definedName name="Z_235A93C7_87C6_11D4_BB51_444553540000_.wvu.Cols" localSheetId="3" hidden="1">#REF!,#REF!</definedName>
    <definedName name="Z_235A93C7_87C6_11D4_BB51_444553540000_.wvu.Cols" localSheetId="4" hidden="1">#REF!,#REF!</definedName>
    <definedName name="Z_235A93C7_87C6_11D4_BB51_444553540000_.wvu.Cols" localSheetId="5" hidden="1">#REF!,#REF!</definedName>
    <definedName name="Z_235A93C7_87C6_11D4_BB51_444553540000_.wvu.Cols" hidden="1">#REF!,#REF!</definedName>
    <definedName name="Z_6CDBE1A1_8642_11D4_8E16_005004999978_.wvu.PrintTitles" localSheetId="15" hidden="1">#REF!</definedName>
    <definedName name="Z_6CDBE1A1_8642_11D4_8E16_005004999978_.wvu.PrintTitles" localSheetId="6" hidden="1">#REF!</definedName>
    <definedName name="Z_6CDBE1A1_8642_11D4_8E16_005004999978_.wvu.PrintTitles" localSheetId="2" hidden="1">#REF!</definedName>
    <definedName name="Z_6CDBE1A1_8642_11D4_8E16_005004999978_.wvu.PrintTitles" localSheetId="3" hidden="1">#REF!</definedName>
    <definedName name="Z_6CDBE1A1_8642_11D4_8E16_005004999978_.wvu.PrintTitles" localSheetId="4" hidden="1">#REF!</definedName>
    <definedName name="Z_6CDBE1A1_8642_11D4_8E16_005004999978_.wvu.PrintTitles" localSheetId="5" hidden="1">#REF!</definedName>
    <definedName name="Z_6CDBE1A1_8642_11D4_8E16_005004999978_.wvu.PrintTitles" hidden="1">#REF!</definedName>
    <definedName name="Z_6CDBE1A1_8642_11D4_8E16_005004999978_.wvu.Rows" localSheetId="15" hidden="1">#REF!,#REF!,#REF!,#REF!,#REF!</definedName>
    <definedName name="Z_6CDBE1A1_8642_11D4_8E16_005004999978_.wvu.Rows" localSheetId="6" hidden="1">#REF!,#REF!,#REF!,#REF!,#REF!</definedName>
    <definedName name="Z_6CDBE1A1_8642_11D4_8E16_005004999978_.wvu.Rows" localSheetId="2" hidden="1">#REF!,#REF!,#REF!,#REF!,#REF!</definedName>
    <definedName name="Z_6CDBE1A1_8642_11D4_8E16_005004999978_.wvu.Rows" localSheetId="3" hidden="1">#REF!,#REF!,#REF!,#REF!,#REF!</definedName>
    <definedName name="Z_6CDBE1A1_8642_11D4_8E16_005004999978_.wvu.Rows" localSheetId="4" hidden="1">#REF!,#REF!,#REF!,#REF!,#REF!</definedName>
    <definedName name="Z_6CDBE1A1_8642_11D4_8E16_005004999978_.wvu.Rows" localSheetId="5" hidden="1">#REF!,#REF!,#REF!,#REF!,#REF!</definedName>
    <definedName name="Z_6CDBE1A1_8642_11D4_8E16_005004999978_.wvu.Rows" hidden="1">#REF!,#REF!,#REF!,#REF!,#REF!</definedName>
    <definedName name="Z_6CDBE1A2_8642_11D4_8E16_005004999978_.wvu.PrintTitles" localSheetId="15" hidden="1">#REF!</definedName>
    <definedName name="Z_6CDBE1A2_8642_11D4_8E16_005004999978_.wvu.PrintTitles" localSheetId="6" hidden="1">#REF!</definedName>
    <definedName name="Z_6CDBE1A2_8642_11D4_8E16_005004999978_.wvu.PrintTitles" localSheetId="2" hidden="1">#REF!</definedName>
    <definedName name="Z_6CDBE1A2_8642_11D4_8E16_005004999978_.wvu.PrintTitles" localSheetId="3" hidden="1">#REF!</definedName>
    <definedName name="Z_6CDBE1A2_8642_11D4_8E16_005004999978_.wvu.PrintTitles" localSheetId="4" hidden="1">#REF!</definedName>
    <definedName name="Z_6CDBE1A2_8642_11D4_8E16_005004999978_.wvu.PrintTitles" localSheetId="5" hidden="1">#REF!</definedName>
    <definedName name="Z_6CDBE1A2_8642_11D4_8E16_005004999978_.wvu.PrintTitles" hidden="1">#REF!</definedName>
    <definedName name="Z_6CDBE1A2_8642_11D4_8E16_005004999978_.wvu.Rows" localSheetId="15" hidden="1">#REF!,#REF!,#REF!,#REF!,#REF!</definedName>
    <definedName name="Z_6CDBE1A2_8642_11D4_8E16_005004999978_.wvu.Rows" localSheetId="6" hidden="1">#REF!,#REF!,#REF!,#REF!,#REF!</definedName>
    <definedName name="Z_6CDBE1A2_8642_11D4_8E16_005004999978_.wvu.Rows" localSheetId="2" hidden="1">#REF!,#REF!,#REF!,#REF!,#REF!</definedName>
    <definedName name="Z_6CDBE1A2_8642_11D4_8E16_005004999978_.wvu.Rows" localSheetId="3" hidden="1">#REF!,#REF!,#REF!,#REF!,#REF!</definedName>
    <definedName name="Z_6CDBE1A2_8642_11D4_8E16_005004999978_.wvu.Rows" localSheetId="4" hidden="1">#REF!,#REF!,#REF!,#REF!,#REF!</definedName>
    <definedName name="Z_6CDBE1A2_8642_11D4_8E16_005004999978_.wvu.Rows" localSheetId="5" hidden="1">#REF!,#REF!,#REF!,#REF!,#REF!</definedName>
    <definedName name="Z_6CDBE1A2_8642_11D4_8E16_005004999978_.wvu.Rows" hidden="1">#REF!,#REF!,#REF!,#REF!,#REF!</definedName>
    <definedName name="Z_6CDBE1AE_8642_11D4_8E16_005004999978_.wvu.Cols" localSheetId="15" hidden="1">#REF!,#REF!</definedName>
    <definedName name="Z_6CDBE1AE_8642_11D4_8E16_005004999978_.wvu.Cols" localSheetId="6" hidden="1">#REF!,#REF!</definedName>
    <definedName name="Z_6CDBE1AE_8642_11D4_8E16_005004999978_.wvu.Cols" localSheetId="2" hidden="1">#REF!,#REF!</definedName>
    <definedName name="Z_6CDBE1AE_8642_11D4_8E16_005004999978_.wvu.Cols" localSheetId="3" hidden="1">#REF!,#REF!</definedName>
    <definedName name="Z_6CDBE1AE_8642_11D4_8E16_005004999978_.wvu.Cols" localSheetId="4" hidden="1">#REF!,#REF!</definedName>
    <definedName name="Z_6CDBE1AE_8642_11D4_8E16_005004999978_.wvu.Cols" localSheetId="5" hidden="1">#REF!,#REF!</definedName>
    <definedName name="Z_6CDBE1AE_8642_11D4_8E16_005004999978_.wvu.Cols" hidden="1">#REF!,#REF!</definedName>
    <definedName name="Z_6CDBE1AE_8642_11D4_8E16_005004999978_.wvu.PrintArea" localSheetId="15" hidden="1">#REF!</definedName>
    <definedName name="Z_6CDBE1AE_8642_11D4_8E16_005004999978_.wvu.PrintArea" localSheetId="6" hidden="1">#REF!</definedName>
    <definedName name="Z_6CDBE1AE_8642_11D4_8E16_005004999978_.wvu.PrintArea" localSheetId="2" hidden="1">#REF!</definedName>
    <definedName name="Z_6CDBE1AE_8642_11D4_8E16_005004999978_.wvu.PrintArea" localSheetId="3" hidden="1">#REF!</definedName>
    <definedName name="Z_6CDBE1AE_8642_11D4_8E16_005004999978_.wvu.PrintArea" localSheetId="4" hidden="1">#REF!</definedName>
    <definedName name="Z_6CDBE1AE_8642_11D4_8E16_005004999978_.wvu.PrintArea" localSheetId="5" hidden="1">#REF!</definedName>
    <definedName name="Z_6CDBE1AE_8642_11D4_8E16_005004999978_.wvu.PrintArea" hidden="1">#REF!</definedName>
    <definedName name="Z_6CDBE1AE_8642_11D4_8E16_005004999978_.wvu.Rows" localSheetId="15" hidden="1">#REF!,#REF!,#REF!,#REF!,#REF!</definedName>
    <definedName name="Z_6CDBE1AE_8642_11D4_8E16_005004999978_.wvu.Rows" localSheetId="6" hidden="1">#REF!,#REF!,#REF!,#REF!,#REF!</definedName>
    <definedName name="Z_6CDBE1AE_8642_11D4_8E16_005004999978_.wvu.Rows" localSheetId="2" hidden="1">#REF!,#REF!,#REF!,#REF!,#REF!</definedName>
    <definedName name="Z_6CDBE1AE_8642_11D4_8E16_005004999978_.wvu.Rows" localSheetId="3" hidden="1">#REF!,#REF!,#REF!,#REF!,#REF!</definedName>
    <definedName name="Z_6CDBE1AE_8642_11D4_8E16_005004999978_.wvu.Rows" localSheetId="4" hidden="1">#REF!,#REF!,#REF!,#REF!,#REF!</definedName>
    <definedName name="Z_6CDBE1AE_8642_11D4_8E16_005004999978_.wvu.Rows" localSheetId="5" hidden="1">#REF!,#REF!,#REF!,#REF!,#REF!</definedName>
    <definedName name="Z_6CDBE1AE_8642_11D4_8E16_005004999978_.wvu.Rows" hidden="1">#REF!,#REF!,#REF!,#REF!,#REF!</definedName>
    <definedName name="Z_6CDBE1AF_8642_11D4_8E16_005004999978_.wvu.Cols" localSheetId="15" hidden="1">#REF!,#REF!</definedName>
    <definedName name="Z_6CDBE1AF_8642_11D4_8E16_005004999978_.wvu.Cols" localSheetId="6" hidden="1">#REF!,#REF!</definedName>
    <definedName name="Z_6CDBE1AF_8642_11D4_8E16_005004999978_.wvu.Cols" localSheetId="2" hidden="1">#REF!,#REF!</definedName>
    <definedName name="Z_6CDBE1AF_8642_11D4_8E16_005004999978_.wvu.Cols" localSheetId="3" hidden="1">#REF!,#REF!</definedName>
    <definedName name="Z_6CDBE1AF_8642_11D4_8E16_005004999978_.wvu.Cols" localSheetId="4" hidden="1">#REF!,#REF!</definedName>
    <definedName name="Z_6CDBE1AF_8642_11D4_8E16_005004999978_.wvu.Cols" localSheetId="5" hidden="1">#REF!,#REF!</definedName>
    <definedName name="Z_6CDBE1AF_8642_11D4_8E16_005004999978_.wvu.Cols" hidden="1">#REF!,#REF!</definedName>
    <definedName name="Z_6CDBE1AF_8642_11D4_8E16_005004999978_.wvu.Rows" localSheetId="15" hidden="1">#REF!,#REF!,#REF!,#REF!,#REF!</definedName>
    <definedName name="Z_6CDBE1AF_8642_11D4_8E16_005004999978_.wvu.Rows" localSheetId="6" hidden="1">#REF!,#REF!,#REF!,#REF!,#REF!</definedName>
    <definedName name="Z_6CDBE1AF_8642_11D4_8E16_005004999978_.wvu.Rows" localSheetId="2" hidden="1">#REF!,#REF!,#REF!,#REF!,#REF!</definedName>
    <definedName name="Z_6CDBE1AF_8642_11D4_8E16_005004999978_.wvu.Rows" localSheetId="3" hidden="1">#REF!,#REF!,#REF!,#REF!,#REF!</definedName>
    <definedName name="Z_6CDBE1AF_8642_11D4_8E16_005004999978_.wvu.Rows" localSheetId="4" hidden="1">#REF!,#REF!,#REF!,#REF!,#REF!</definedName>
    <definedName name="Z_6CDBE1AF_8642_11D4_8E16_005004999978_.wvu.Rows" localSheetId="5" hidden="1">#REF!,#REF!,#REF!,#REF!,#REF!</definedName>
    <definedName name="Z_6CDBE1AF_8642_11D4_8E16_005004999978_.wvu.Rows" hidden="1">#REF!,#REF!,#REF!,#REF!,#REF!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B2" i="16" l="1"/>
  <c r="I2" i="16"/>
  <c r="I3" i="16"/>
  <c r="C4" i="16"/>
  <c r="I4" i="16"/>
  <c r="I9" i="16"/>
  <c r="G12" i="16"/>
  <c r="I14" i="16"/>
  <c r="I18" i="16"/>
  <c r="I22" i="16"/>
  <c r="B36" i="16"/>
  <c r="I36" i="16"/>
  <c r="I37" i="16"/>
  <c r="C38" i="16"/>
  <c r="I38" i="16"/>
  <c r="I43" i="16"/>
  <c r="G46" i="16"/>
  <c r="I48" i="16"/>
  <c r="I52" i="16"/>
  <c r="I56" i="16"/>
  <c r="B71" i="16"/>
  <c r="I71" i="16"/>
  <c r="I72" i="16"/>
  <c r="C73" i="16"/>
  <c r="I73" i="16"/>
  <c r="I78" i="16"/>
  <c r="G81" i="16"/>
  <c r="I83" i="16"/>
  <c r="I87" i="16"/>
  <c r="I91" i="16"/>
  <c r="B106" i="16"/>
  <c r="I106" i="16"/>
  <c r="I107" i="16"/>
  <c r="C108" i="16"/>
  <c r="I108" i="16"/>
  <c r="I113" i="16"/>
  <c r="G116" i="16"/>
  <c r="I118" i="16"/>
  <c r="I128" i="16"/>
  <c r="I130" i="16"/>
  <c r="I122" i="16"/>
  <c r="I126" i="16"/>
  <c r="B141" i="16"/>
  <c r="I141" i="16"/>
  <c r="I142" i="16"/>
  <c r="C143" i="16"/>
  <c r="I143" i="16"/>
  <c r="I148" i="16"/>
  <c r="G151" i="16"/>
  <c r="I153" i="16"/>
  <c r="I157" i="16"/>
  <c r="I161" i="16"/>
  <c r="B176" i="16"/>
  <c r="I176" i="16"/>
  <c r="I177" i="16"/>
  <c r="C178" i="16"/>
  <c r="I178" i="16"/>
  <c r="I183" i="16"/>
  <c r="G186" i="16"/>
  <c r="I188" i="16"/>
  <c r="I198" i="16"/>
  <c r="I192" i="16"/>
  <c r="I196" i="16"/>
  <c r="B211" i="16"/>
  <c r="I211" i="16"/>
  <c r="I212" i="16"/>
  <c r="C213" i="16"/>
  <c r="I213" i="16"/>
  <c r="I218" i="16"/>
  <c r="G221" i="16"/>
  <c r="I223" i="16"/>
  <c r="I227" i="16"/>
  <c r="I231" i="16"/>
  <c r="B246" i="16"/>
  <c r="I246" i="16"/>
  <c r="I247" i="16"/>
  <c r="C248" i="16"/>
  <c r="I248" i="16"/>
  <c r="I253" i="16"/>
  <c r="G256" i="16"/>
  <c r="I258" i="16"/>
  <c r="I262" i="16"/>
  <c r="I266" i="16"/>
  <c r="B281" i="16"/>
  <c r="I281" i="16"/>
  <c r="I282" i="16"/>
  <c r="C283" i="16"/>
  <c r="I283" i="16"/>
  <c r="I288" i="16"/>
  <c r="G291" i="16"/>
  <c r="I293" i="16"/>
  <c r="I297" i="16"/>
  <c r="I301" i="16"/>
  <c r="B316" i="16"/>
  <c r="I316" i="16"/>
  <c r="I317" i="16"/>
  <c r="C318" i="16"/>
  <c r="I318" i="16"/>
  <c r="I323" i="16"/>
  <c r="G326" i="16"/>
  <c r="I328" i="16"/>
  <c r="I332" i="16"/>
  <c r="I338" i="16"/>
  <c r="I336" i="16"/>
  <c r="B351" i="16"/>
  <c r="I351" i="16"/>
  <c r="I352" i="16"/>
  <c r="C353" i="16"/>
  <c r="I353" i="16"/>
  <c r="I358" i="16"/>
  <c r="G361" i="16"/>
  <c r="I363" i="16"/>
  <c r="I367" i="16"/>
  <c r="I371" i="16"/>
  <c r="B386" i="16"/>
  <c r="I386" i="16"/>
  <c r="I387" i="16"/>
  <c r="C388" i="16"/>
  <c r="I388" i="16"/>
  <c r="I393" i="16"/>
  <c r="G396" i="16"/>
  <c r="I398" i="16"/>
  <c r="I402" i="16"/>
  <c r="I406" i="16"/>
  <c r="B421" i="16"/>
  <c r="I421" i="16"/>
  <c r="I422" i="16"/>
  <c r="C423" i="16"/>
  <c r="I423" i="16"/>
  <c r="I428" i="16"/>
  <c r="G431" i="16"/>
  <c r="I433" i="16"/>
  <c r="I437" i="16"/>
  <c r="I441" i="16"/>
  <c r="B456" i="16"/>
  <c r="I456" i="16"/>
  <c r="I457" i="16"/>
  <c r="C458" i="16"/>
  <c r="I458" i="16"/>
  <c r="I463" i="16"/>
  <c r="G466" i="16"/>
  <c r="I468" i="16"/>
  <c r="I472" i="16"/>
  <c r="I476" i="16"/>
  <c r="I478" i="16"/>
  <c r="I482" i="16"/>
  <c r="I483" i="16"/>
  <c r="B491" i="16"/>
  <c r="I491" i="16"/>
  <c r="I492" i="16"/>
  <c r="C493" i="16"/>
  <c r="I493" i="16"/>
  <c r="I498" i="16"/>
  <c r="G501" i="16"/>
  <c r="I503" i="16"/>
  <c r="I507" i="16"/>
  <c r="I511" i="16"/>
  <c r="B526" i="16"/>
  <c r="I526" i="16"/>
  <c r="I527" i="16"/>
  <c r="C528" i="16"/>
  <c r="I528" i="16"/>
  <c r="I533" i="16"/>
  <c r="G536" i="16"/>
  <c r="I538" i="16"/>
  <c r="I542" i="16"/>
  <c r="I546" i="16"/>
  <c r="B561" i="16"/>
  <c r="I561" i="16"/>
  <c r="I562" i="16"/>
  <c r="C563" i="16"/>
  <c r="I563" i="16"/>
  <c r="I568" i="16"/>
  <c r="G571" i="16"/>
  <c r="I573" i="16"/>
  <c r="I583" i="16"/>
  <c r="I577" i="16"/>
  <c r="I581" i="16"/>
  <c r="B596" i="16"/>
  <c r="I596" i="16"/>
  <c r="I597" i="16"/>
  <c r="C598" i="16"/>
  <c r="I598" i="16"/>
  <c r="I603" i="16"/>
  <c r="G606" i="16"/>
  <c r="I608" i="16"/>
  <c r="I612" i="16"/>
  <c r="I616" i="16"/>
  <c r="B631" i="16"/>
  <c r="I631" i="16"/>
  <c r="I632" i="16"/>
  <c r="C633" i="16"/>
  <c r="I633" i="16"/>
  <c r="I638" i="16"/>
  <c r="G641" i="16"/>
  <c r="I643" i="16"/>
  <c r="I647" i="16"/>
  <c r="I651" i="16"/>
  <c r="B666" i="16"/>
  <c r="I666" i="16"/>
  <c r="I667" i="16"/>
  <c r="C668" i="16"/>
  <c r="I668" i="16"/>
  <c r="I673" i="16"/>
  <c r="G676" i="16"/>
  <c r="I678" i="16"/>
  <c r="I682" i="16"/>
  <c r="I686" i="16"/>
  <c r="B701" i="16"/>
  <c r="I701" i="16"/>
  <c r="I702" i="16"/>
  <c r="C703" i="16"/>
  <c r="I703" i="16"/>
  <c r="I708" i="16"/>
  <c r="G711" i="16"/>
  <c r="I713" i="16"/>
  <c r="I723" i="16"/>
  <c r="I717" i="16"/>
  <c r="I721" i="16"/>
  <c r="B736" i="16"/>
  <c r="I736" i="16"/>
  <c r="I737" i="16"/>
  <c r="C738" i="16"/>
  <c r="I738" i="16"/>
  <c r="I743" i="16"/>
  <c r="G746" i="16"/>
  <c r="I748" i="16"/>
  <c r="I752" i="16"/>
  <c r="I756" i="16"/>
  <c r="I758" i="16"/>
  <c r="I762" i="16"/>
  <c r="I763" i="16"/>
  <c r="B771" i="16"/>
  <c r="I771" i="16"/>
  <c r="I772" i="16"/>
  <c r="C773" i="16"/>
  <c r="I773" i="16"/>
  <c r="I778" i="16"/>
  <c r="G781" i="16"/>
  <c r="I783" i="16"/>
  <c r="I787" i="16"/>
  <c r="I791" i="16"/>
  <c r="B806" i="16"/>
  <c r="I806" i="16"/>
  <c r="I807" i="16"/>
  <c r="C808" i="16"/>
  <c r="I808" i="16"/>
  <c r="I813" i="16"/>
  <c r="G816" i="16"/>
  <c r="I818" i="16"/>
  <c r="I828" i="16"/>
  <c r="I822" i="16"/>
  <c r="I826" i="16"/>
  <c r="B841" i="16"/>
  <c r="I841" i="16"/>
  <c r="I842" i="16"/>
  <c r="C843" i="16"/>
  <c r="I843" i="16"/>
  <c r="I848" i="16"/>
  <c r="G851" i="16"/>
  <c r="I853" i="16"/>
  <c r="I857" i="16"/>
  <c r="I861" i="16"/>
  <c r="B876" i="16"/>
  <c r="I876" i="16"/>
  <c r="I877" i="16"/>
  <c r="C878" i="16"/>
  <c r="I878" i="16"/>
  <c r="I883" i="16"/>
  <c r="G886" i="16"/>
  <c r="I888" i="16"/>
  <c r="I898" i="16"/>
  <c r="I892" i="16"/>
  <c r="I896" i="16"/>
  <c r="B911" i="16"/>
  <c r="I911" i="16"/>
  <c r="I912" i="16"/>
  <c r="C913" i="16"/>
  <c r="I913" i="16"/>
  <c r="I918" i="16"/>
  <c r="G921" i="16"/>
  <c r="I923" i="16"/>
  <c r="I927" i="16"/>
  <c r="I931" i="16"/>
  <c r="B946" i="16"/>
  <c r="I946" i="16"/>
  <c r="I947" i="16"/>
  <c r="C948" i="16"/>
  <c r="I948" i="16"/>
  <c r="I953" i="16"/>
  <c r="G956" i="16"/>
  <c r="I958" i="16"/>
  <c r="I962" i="16"/>
  <c r="I966" i="16"/>
  <c r="B981" i="16"/>
  <c r="I981" i="16"/>
  <c r="I982" i="16"/>
  <c r="C983" i="16"/>
  <c r="I983" i="16"/>
  <c r="I988" i="16"/>
  <c r="G991" i="16"/>
  <c r="I993" i="16"/>
  <c r="I997" i="16"/>
  <c r="I1001" i="16"/>
  <c r="B1016" i="16"/>
  <c r="I1016" i="16"/>
  <c r="I1017" i="16"/>
  <c r="C1018" i="16"/>
  <c r="I1018" i="16"/>
  <c r="I1023" i="16"/>
  <c r="G1026" i="16"/>
  <c r="I1028" i="16"/>
  <c r="I1038" i="16"/>
  <c r="I1032" i="16"/>
  <c r="I1036" i="16"/>
  <c r="B1051" i="16"/>
  <c r="I1051" i="16"/>
  <c r="I1052" i="16"/>
  <c r="C1053" i="16"/>
  <c r="I1053" i="16"/>
  <c r="I1058" i="16"/>
  <c r="G1061" i="16"/>
  <c r="I1063" i="16"/>
  <c r="I1067" i="16"/>
  <c r="I1071" i="16"/>
  <c r="B1086" i="16"/>
  <c r="I1086" i="16"/>
  <c r="I1087" i="16"/>
  <c r="C1088" i="16"/>
  <c r="I1088" i="16"/>
  <c r="I1093" i="16"/>
  <c r="G1096" i="16"/>
  <c r="I1098" i="16"/>
  <c r="I1108" i="16"/>
  <c r="I1110" i="16"/>
  <c r="I1102" i="16"/>
  <c r="I1106" i="16"/>
  <c r="B1121" i="16"/>
  <c r="I1121" i="16"/>
  <c r="I1122" i="16"/>
  <c r="C1123" i="16"/>
  <c r="I1123" i="16"/>
  <c r="I1128" i="16"/>
  <c r="G1131" i="16"/>
  <c r="I1133" i="16"/>
  <c r="I1137" i="16"/>
  <c r="I1141" i="16"/>
  <c r="B1156" i="16"/>
  <c r="I1156" i="16"/>
  <c r="I1157" i="16"/>
  <c r="C1158" i="16"/>
  <c r="I1158" i="16"/>
  <c r="I1163" i="16"/>
  <c r="G1166" i="16"/>
  <c r="I1168" i="16"/>
  <c r="I1172" i="16"/>
  <c r="I1178" i="16"/>
  <c r="I1182" i="16"/>
  <c r="I1183" i="16"/>
  <c r="I1176" i="16"/>
  <c r="B1191" i="16"/>
  <c r="I1191" i="16"/>
  <c r="I1192" i="16"/>
  <c r="C1193" i="16"/>
  <c r="I1193" i="16"/>
  <c r="I1198" i="16"/>
  <c r="I1213" i="16"/>
  <c r="I1217" i="16"/>
  <c r="I1218" i="16"/>
  <c r="G1201" i="16"/>
  <c r="I1203" i="16"/>
  <c r="I1207" i="16"/>
  <c r="I1211" i="16"/>
  <c r="B1226" i="16"/>
  <c r="I1226" i="16"/>
  <c r="I1227" i="16"/>
  <c r="C1228" i="16"/>
  <c r="I1228" i="16"/>
  <c r="I1233" i="16"/>
  <c r="G1236" i="16"/>
  <c r="I1238" i="16"/>
  <c r="I1242" i="16"/>
  <c r="I1246" i="16"/>
  <c r="B1261" i="16"/>
  <c r="I1261" i="16"/>
  <c r="I1262" i="16"/>
  <c r="C1263" i="16"/>
  <c r="I1263" i="16"/>
  <c r="I1268" i="16"/>
  <c r="G1271" i="16"/>
  <c r="I1273" i="16"/>
  <c r="I1283" i="16"/>
  <c r="I1277" i="16"/>
  <c r="I1281" i="16"/>
  <c r="B1296" i="16"/>
  <c r="I1296" i="16"/>
  <c r="I1297" i="16"/>
  <c r="C1298" i="16"/>
  <c r="I1298" i="16"/>
  <c r="I1303" i="16"/>
  <c r="G1306" i="16"/>
  <c r="I1308" i="16"/>
  <c r="I1318" i="16"/>
  <c r="I1312" i="16"/>
  <c r="I1316" i="16"/>
  <c r="B1331" i="16"/>
  <c r="I1331" i="16"/>
  <c r="I1332" i="16"/>
  <c r="C1333" i="16"/>
  <c r="I1333" i="16"/>
  <c r="I1338" i="16"/>
  <c r="G1341" i="16"/>
  <c r="I1343" i="16"/>
  <c r="I1347" i="16"/>
  <c r="I1351" i="16"/>
  <c r="B1366" i="16"/>
  <c r="I1366" i="16"/>
  <c r="I1367" i="16"/>
  <c r="C1368" i="16"/>
  <c r="I1368" i="16"/>
  <c r="I1373" i="16"/>
  <c r="G1376" i="16"/>
  <c r="I1378" i="16"/>
  <c r="I1382" i="16"/>
  <c r="I1386" i="16"/>
  <c r="B1401" i="16"/>
  <c r="I1401" i="16"/>
  <c r="I1402" i="16"/>
  <c r="C1403" i="16"/>
  <c r="I1403" i="16"/>
  <c r="I1408" i="16"/>
  <c r="G1411" i="16"/>
  <c r="I1413" i="16"/>
  <c r="I1423" i="16"/>
  <c r="I1417" i="16"/>
  <c r="I1421" i="16"/>
  <c r="B1436" i="16"/>
  <c r="I1436" i="16"/>
  <c r="I1437" i="16"/>
  <c r="C1438" i="16"/>
  <c r="I1438" i="16"/>
  <c r="I1443" i="16"/>
  <c r="G1446" i="16"/>
  <c r="I1448" i="16"/>
  <c r="I1452" i="16"/>
  <c r="I1456" i="16"/>
  <c r="B1471" i="16"/>
  <c r="I1471" i="16"/>
  <c r="I1472" i="16"/>
  <c r="C1473" i="16"/>
  <c r="I1473" i="16"/>
  <c r="I1478" i="16"/>
  <c r="G1481" i="16"/>
  <c r="I1483" i="16"/>
  <c r="I1487" i="16"/>
  <c r="I1491" i="16"/>
  <c r="I1353" i="16"/>
  <c r="I1357" i="16"/>
  <c r="I1358" i="16"/>
  <c r="I863" i="16"/>
  <c r="I303" i="16"/>
  <c r="I307" i="16"/>
  <c r="I308" i="16"/>
  <c r="I1458" i="16"/>
  <c r="I1460" i="16"/>
  <c r="I1143" i="16"/>
  <c r="I1003" i="16"/>
  <c r="I968" i="16"/>
  <c r="I971" i="16"/>
  <c r="I793" i="16"/>
  <c r="I796" i="16"/>
  <c r="I618" i="16"/>
  <c r="I622" i="16"/>
  <c r="I623" i="16"/>
  <c r="I548" i="16"/>
  <c r="I550" i="16"/>
  <c r="I513" i="16"/>
  <c r="I515" i="16"/>
  <c r="I1493" i="16"/>
  <c r="I1496" i="16"/>
  <c r="I163" i="16"/>
  <c r="I58" i="16"/>
  <c r="I1425" i="16"/>
  <c r="I1426" i="16"/>
  <c r="I1427" i="16"/>
  <c r="I1428" i="16"/>
  <c r="I200" i="16"/>
  <c r="I201" i="16"/>
  <c r="I202" i="16"/>
  <c r="I203" i="16"/>
  <c r="I620" i="16"/>
  <c r="I621" i="16"/>
  <c r="I900" i="16"/>
  <c r="I901" i="16"/>
  <c r="I902" i="16"/>
  <c r="I903" i="16"/>
  <c r="I1145" i="16"/>
  <c r="I1146" i="16"/>
  <c r="I1147" i="16"/>
  <c r="I1148" i="16"/>
  <c r="I1285" i="16"/>
  <c r="I1286" i="16"/>
  <c r="I1287" i="16"/>
  <c r="I1288" i="16"/>
  <c r="I60" i="16"/>
  <c r="I61" i="16"/>
  <c r="I62" i="16"/>
  <c r="I63" i="16"/>
  <c r="I1320" i="16"/>
  <c r="I1040" i="16"/>
  <c r="I1041" i="16"/>
  <c r="I831" i="16"/>
  <c r="I832" i="16"/>
  <c r="I833" i="16"/>
  <c r="I340" i="16"/>
  <c r="I341" i="16"/>
  <c r="I305" i="16"/>
  <c r="I306" i="16"/>
  <c r="I1388" i="16"/>
  <c r="I1073" i="16"/>
  <c r="I830" i="16"/>
  <c r="I829" i="16"/>
  <c r="I834" i="16"/>
  <c r="I725" i="16"/>
  <c r="I726" i="16"/>
  <c r="I727" i="16"/>
  <c r="I728" i="16"/>
  <c r="I688" i="16"/>
  <c r="I408" i="16"/>
  <c r="I373" i="16"/>
  <c r="I165" i="16"/>
  <c r="I166" i="16"/>
  <c r="I167" i="16"/>
  <c r="I168" i="16"/>
  <c r="I1215" i="16"/>
  <c r="I865" i="16"/>
  <c r="I866" i="16"/>
  <c r="I867" i="16"/>
  <c r="I868" i="16"/>
  <c r="I517" i="16"/>
  <c r="I518" i="16"/>
  <c r="I1356" i="16"/>
  <c r="I1322" i="16"/>
  <c r="I1323" i="16"/>
  <c r="I1248" i="16"/>
  <c r="I1005" i="16"/>
  <c r="I1006" i="16"/>
  <c r="I1007" i="16"/>
  <c r="I1008" i="16"/>
  <c r="I653" i="16"/>
  <c r="I268" i="16"/>
  <c r="I233" i="16"/>
  <c r="I24" i="16"/>
  <c r="I1180" i="16"/>
  <c r="I1111" i="16"/>
  <c r="I1109" i="16"/>
  <c r="I1114" i="16"/>
  <c r="I1112" i="16"/>
  <c r="I1113" i="16"/>
  <c r="I1355" i="16"/>
  <c r="I1321" i="16"/>
  <c r="I1216" i="16"/>
  <c r="I1181" i="16"/>
  <c r="I1042" i="16"/>
  <c r="I1043" i="16"/>
  <c r="I933" i="16"/>
  <c r="I760" i="16"/>
  <c r="I761" i="16"/>
  <c r="I585" i="16"/>
  <c r="I586" i="16"/>
  <c r="I587" i="16"/>
  <c r="I588" i="16"/>
  <c r="I551" i="16"/>
  <c r="I549" i="16"/>
  <c r="I554" i="16"/>
  <c r="I552" i="16"/>
  <c r="I553" i="16"/>
  <c r="I480" i="16"/>
  <c r="I481" i="16"/>
  <c r="I443" i="16"/>
  <c r="I342" i="16"/>
  <c r="I343" i="16"/>
  <c r="I131" i="16"/>
  <c r="I132" i="16"/>
  <c r="I133" i="16"/>
  <c r="I93" i="16"/>
  <c r="B8" i="15"/>
  <c r="D8" i="15"/>
  <c r="B9" i="15"/>
  <c r="B13" i="15"/>
  <c r="G13" i="15"/>
  <c r="H13" i="15"/>
  <c r="B14" i="15"/>
  <c r="H14" i="15"/>
  <c r="B15" i="15"/>
  <c r="H15" i="15"/>
  <c r="B16" i="15"/>
  <c r="G16" i="15"/>
  <c r="H16" i="15"/>
  <c r="B17" i="15"/>
  <c r="G17" i="15"/>
  <c r="H17" i="15"/>
  <c r="B18" i="15"/>
  <c r="G18" i="15"/>
  <c r="H18" i="15" s="1"/>
  <c r="B19" i="15"/>
  <c r="G19" i="15"/>
  <c r="H19" i="15"/>
  <c r="B20" i="15"/>
  <c r="G20" i="15"/>
  <c r="H20" i="15"/>
  <c r="G21" i="15"/>
  <c r="H21" i="15" s="1"/>
  <c r="H24" i="15"/>
  <c r="H25" i="15"/>
  <c r="E30" i="15"/>
  <c r="H30" i="15" s="1"/>
  <c r="H33" i="15"/>
  <c r="G37" i="15" s="1"/>
  <c r="H37" i="15" s="1"/>
  <c r="H31" i="15"/>
  <c r="G38" i="15"/>
  <c r="H38" i="15"/>
  <c r="F43" i="15"/>
  <c r="H43" i="15" s="1"/>
  <c r="H45" i="15" s="1"/>
  <c r="A63" i="15"/>
  <c r="B69" i="15"/>
  <c r="D69" i="15"/>
  <c r="B70" i="15"/>
  <c r="B74" i="15"/>
  <c r="H74" i="15"/>
  <c r="B75" i="15"/>
  <c r="G75" i="15"/>
  <c r="H75" i="15"/>
  <c r="G76" i="15"/>
  <c r="H76" i="15" s="1"/>
  <c r="H81" i="15" s="1"/>
  <c r="H79" i="15"/>
  <c r="H80" i="15"/>
  <c r="E85" i="15"/>
  <c r="H85" i="15" s="1"/>
  <c r="H86" i="15"/>
  <c r="H88" i="15"/>
  <c r="G92" i="15" s="1"/>
  <c r="H92" i="15" s="1"/>
  <c r="G93" i="15"/>
  <c r="H93" i="15"/>
  <c r="F98" i="15"/>
  <c r="H98" i="15" s="1"/>
  <c r="H100" i="15" s="1"/>
  <c r="A118" i="15"/>
  <c r="A1434" i="15"/>
  <c r="B124" i="15"/>
  <c r="D124" i="15"/>
  <c r="B125" i="15"/>
  <c r="B129" i="15"/>
  <c r="H129" i="15"/>
  <c r="B130" i="15"/>
  <c r="H130" i="15"/>
  <c r="B131" i="15"/>
  <c r="G131" i="15"/>
  <c r="H131" i="15"/>
  <c r="B132" i="15"/>
  <c r="G132" i="15"/>
  <c r="H132" i="15"/>
  <c r="G133" i="15"/>
  <c r="H133" i="15"/>
  <c r="H138" i="15" s="1"/>
  <c r="H136" i="15"/>
  <c r="H137" i="15"/>
  <c r="E142" i="15"/>
  <c r="H142" i="15"/>
  <c r="H145" i="15" s="1"/>
  <c r="G149" i="15"/>
  <c r="H149" i="15" s="1"/>
  <c r="H151" i="15" s="1"/>
  <c r="H143" i="15"/>
  <c r="G150" i="15"/>
  <c r="H150" i="15"/>
  <c r="F155" i="15"/>
  <c r="H155" i="15"/>
  <c r="H157" i="15" s="1"/>
  <c r="A176" i="15"/>
  <c r="A177" i="15"/>
  <c r="B181" i="15"/>
  <c r="D181" i="15"/>
  <c r="H181" i="15"/>
  <c r="B182" i="15"/>
  <c r="B186" i="15"/>
  <c r="H186" i="15"/>
  <c r="B187" i="15"/>
  <c r="H187" i="15"/>
  <c r="G188" i="15"/>
  <c r="H188" i="15" s="1"/>
  <c r="H189" i="15"/>
  <c r="H190" i="15"/>
  <c r="H191" i="15"/>
  <c r="H192" i="15"/>
  <c r="H193" i="15"/>
  <c r="E198" i="15"/>
  <c r="H198" i="15"/>
  <c r="H199" i="15"/>
  <c r="G206" i="15"/>
  <c r="H206" i="15"/>
  <c r="F211" i="15"/>
  <c r="H211" i="15" s="1"/>
  <c r="H213" i="15" s="1"/>
  <c r="A231" i="15"/>
  <c r="B236" i="15"/>
  <c r="D236" i="15"/>
  <c r="B237" i="15"/>
  <c r="B241" i="15"/>
  <c r="H241" i="15"/>
  <c r="G242" i="15"/>
  <c r="H242" i="15"/>
  <c r="H243" i="15"/>
  <c r="H244" i="15"/>
  <c r="H245" i="15"/>
  <c r="H246" i="15"/>
  <c r="H247" i="15"/>
  <c r="H248" i="15"/>
  <c r="H249" i="15"/>
  <c r="E254" i="15"/>
  <c r="H254" i="15"/>
  <c r="H255" i="15"/>
  <c r="G262" i="15"/>
  <c r="H262" i="15"/>
  <c r="F267" i="15"/>
  <c r="H267" i="15"/>
  <c r="H269" i="15" s="1"/>
  <c r="A287" i="15"/>
  <c r="A288" i="15"/>
  <c r="B292" i="15"/>
  <c r="D292" i="15"/>
  <c r="H292" i="15"/>
  <c r="H402" i="15"/>
  <c r="H457" i="15"/>
  <c r="H512" i="15"/>
  <c r="B293" i="15"/>
  <c r="B297" i="15"/>
  <c r="H297" i="15"/>
  <c r="B298" i="15"/>
  <c r="H298" i="15"/>
  <c r="B299" i="15"/>
  <c r="G299" i="15"/>
  <c r="H299" i="15" s="1"/>
  <c r="G300" i="15"/>
  <c r="H300" i="15" s="1"/>
  <c r="H304" i="15" s="1"/>
  <c r="H301" i="15"/>
  <c r="H302" i="15"/>
  <c r="H303" i="15"/>
  <c r="E308" i="15"/>
  <c r="H308" i="15" s="1"/>
  <c r="H309" i="15"/>
  <c r="G316" i="15"/>
  <c r="H316" i="15"/>
  <c r="F321" i="15"/>
  <c r="H321" i="15" s="1"/>
  <c r="H323" i="15"/>
  <c r="A341" i="15"/>
  <c r="A342" i="15"/>
  <c r="B346" i="15"/>
  <c r="D346" i="15"/>
  <c r="B347" i="15"/>
  <c r="B351" i="15"/>
  <c r="H351" i="15"/>
  <c r="B352" i="15"/>
  <c r="H352" i="15"/>
  <c r="B353" i="15"/>
  <c r="G353" i="15"/>
  <c r="H353" i="15"/>
  <c r="B354" i="15"/>
  <c r="G354" i="15"/>
  <c r="H354" i="15" s="1"/>
  <c r="B355" i="15"/>
  <c r="G355" i="15"/>
  <c r="H355" i="15"/>
  <c r="G356" i="15"/>
  <c r="H356" i="15"/>
  <c r="H357" i="15"/>
  <c r="H358" i="15"/>
  <c r="H359" i="15"/>
  <c r="E364" i="15"/>
  <c r="H364" i="15"/>
  <c r="H367" i="15"/>
  <c r="G371" i="15" s="1"/>
  <c r="H371" i="15"/>
  <c r="H373" i="15" s="1"/>
  <c r="H365" i="15"/>
  <c r="G372" i="15"/>
  <c r="H372" i="15"/>
  <c r="F377" i="15"/>
  <c r="H377" i="15"/>
  <c r="H379" i="15" s="1"/>
  <c r="A397" i="15"/>
  <c r="A398" i="15"/>
  <c r="B402" i="15"/>
  <c r="D402" i="15"/>
  <c r="B403" i="15"/>
  <c r="B407" i="15"/>
  <c r="H407" i="15"/>
  <c r="B408" i="15"/>
  <c r="H408" i="15"/>
  <c r="B409" i="15"/>
  <c r="G409" i="15"/>
  <c r="H409" i="15" s="1"/>
  <c r="B410" i="15"/>
  <c r="G410" i="15"/>
  <c r="H410" i="15"/>
  <c r="G411" i="15"/>
  <c r="H411" i="15"/>
  <c r="H412" i="15"/>
  <c r="H413" i="15"/>
  <c r="H414" i="15"/>
  <c r="E419" i="15"/>
  <c r="H419" i="15"/>
  <c r="H422" i="15" s="1"/>
  <c r="G426" i="15" s="1"/>
  <c r="H426" i="15" s="1"/>
  <c r="H420" i="15"/>
  <c r="G427" i="15"/>
  <c r="H427" i="15" s="1"/>
  <c r="F432" i="15"/>
  <c r="H432" i="15" s="1"/>
  <c r="H434" i="15" s="1"/>
  <c r="A452" i="15"/>
  <c r="A453" i="15"/>
  <c r="B457" i="15"/>
  <c r="D457" i="15"/>
  <c r="B458" i="15"/>
  <c r="B462" i="15"/>
  <c r="H462" i="15"/>
  <c r="B463" i="15"/>
  <c r="G463" i="15"/>
  <c r="H463" i="15"/>
  <c r="B464" i="15"/>
  <c r="H464" i="15"/>
  <c r="B465" i="15"/>
  <c r="G465" i="15"/>
  <c r="H465" i="15" s="1"/>
  <c r="B466" i="15"/>
  <c r="G466" i="15"/>
  <c r="H466" i="15"/>
  <c r="B467" i="15"/>
  <c r="G467" i="15"/>
  <c r="H467" i="15" s="1"/>
  <c r="B468" i="15"/>
  <c r="G468" i="15"/>
  <c r="H468" i="15" s="1"/>
  <c r="B469" i="15"/>
  <c r="G469" i="15"/>
  <c r="H469" i="15" s="1"/>
  <c r="H472" i="15" s="1"/>
  <c r="G470" i="15"/>
  <c r="H470" i="15" s="1"/>
  <c r="H471" i="15"/>
  <c r="E476" i="15"/>
  <c r="H476" i="15" s="1"/>
  <c r="H477" i="15" s="1"/>
  <c r="G481" i="15" s="1"/>
  <c r="H481" i="15" s="1"/>
  <c r="H483" i="15" s="1"/>
  <c r="F487" i="15"/>
  <c r="H487" i="15"/>
  <c r="H489" i="15"/>
  <c r="A507" i="15"/>
  <c r="A508" i="15"/>
  <c r="B512" i="15"/>
  <c r="D512" i="15"/>
  <c r="B513" i="15"/>
  <c r="B517" i="15"/>
  <c r="H517" i="15"/>
  <c r="B518" i="15"/>
  <c r="H518" i="15"/>
  <c r="B519" i="15"/>
  <c r="G519" i="15"/>
  <c r="H519" i="15"/>
  <c r="G520" i="15"/>
  <c r="H520" i="15" s="1"/>
  <c r="H522" i="15" s="1"/>
  <c r="H521" i="15"/>
  <c r="E526" i="15"/>
  <c r="H526" i="15"/>
  <c r="H527" i="15" s="1"/>
  <c r="G531" i="15"/>
  <c r="H531" i="15"/>
  <c r="H533" i="15" s="1"/>
  <c r="F537" i="15"/>
  <c r="H537" i="15"/>
  <c r="H539" i="15"/>
  <c r="A557" i="15"/>
  <c r="A558" i="15"/>
  <c r="B562" i="15"/>
  <c r="D562" i="15"/>
  <c r="H562" i="15"/>
  <c r="B563" i="15"/>
  <c r="B567" i="15"/>
  <c r="H567" i="15"/>
  <c r="B568" i="15"/>
  <c r="H568" i="15"/>
  <c r="B569" i="15"/>
  <c r="G569" i="15"/>
  <c r="H569" i="15" s="1"/>
  <c r="G570" i="15"/>
  <c r="H570" i="15"/>
  <c r="H571" i="15"/>
  <c r="H572" i="15"/>
  <c r="H573" i="15"/>
  <c r="H574" i="15"/>
  <c r="E579" i="15"/>
  <c r="H579" i="15" s="1"/>
  <c r="H580" i="15" s="1"/>
  <c r="G584" i="15" s="1"/>
  <c r="H584" i="15" s="1"/>
  <c r="H586" i="15" s="1"/>
  <c r="F590" i="15"/>
  <c r="H590" i="15"/>
  <c r="H592" i="15"/>
  <c r="A610" i="15"/>
  <c r="A611" i="15"/>
  <c r="B615" i="15"/>
  <c r="D615" i="15"/>
  <c r="H615" i="15"/>
  <c r="B616" i="15"/>
  <c r="B620" i="15"/>
  <c r="G620" i="15"/>
  <c r="H620" i="15"/>
  <c r="B621" i="15"/>
  <c r="G621" i="15"/>
  <c r="H621" i="15"/>
  <c r="B622" i="15"/>
  <c r="G622" i="15"/>
  <c r="H622" i="15"/>
  <c r="B623" i="15"/>
  <c r="G623" i="15"/>
  <c r="H623" i="15" s="1"/>
  <c r="G624" i="15"/>
  <c r="H624" i="15"/>
  <c r="H625" i="15"/>
  <c r="H626" i="15"/>
  <c r="H627" i="15"/>
  <c r="H628" i="15"/>
  <c r="H629" i="15"/>
  <c r="H630" i="15"/>
  <c r="E635" i="15"/>
  <c r="H635" i="15"/>
  <c r="H638" i="15"/>
  <c r="G642" i="15" s="1"/>
  <c r="H642" i="15"/>
  <c r="H644" i="15" s="1"/>
  <c r="H636" i="15"/>
  <c r="G643" i="15"/>
  <c r="H643" i="15"/>
  <c r="F648" i="15"/>
  <c r="H648" i="15"/>
  <c r="H650" i="15" s="1"/>
  <c r="A668" i="15"/>
  <c r="A669" i="15"/>
  <c r="B673" i="15"/>
  <c r="D673" i="15"/>
  <c r="H673" i="15"/>
  <c r="B674" i="15"/>
  <c r="B678" i="15"/>
  <c r="G678" i="15"/>
  <c r="H678" i="15"/>
  <c r="B679" i="15"/>
  <c r="H679" i="15"/>
  <c r="B680" i="15"/>
  <c r="G680" i="15"/>
  <c r="H680" i="15"/>
  <c r="B681" i="15"/>
  <c r="G681" i="15"/>
  <c r="H681" i="15"/>
  <c r="G682" i="15"/>
  <c r="H682" i="15" s="1"/>
  <c r="H683" i="15"/>
  <c r="H684" i="15"/>
  <c r="H685" i="15"/>
  <c r="H686" i="15"/>
  <c r="H687" i="15"/>
  <c r="H688" i="15"/>
  <c r="E693" i="15"/>
  <c r="H693" i="15" s="1"/>
  <c r="H696" i="15" s="1"/>
  <c r="H694" i="15"/>
  <c r="G701" i="15"/>
  <c r="H701" i="15"/>
  <c r="F706" i="15"/>
  <c r="H706" i="15" s="1"/>
  <c r="H708" i="15"/>
  <c r="A726" i="15"/>
  <c r="A727" i="15"/>
  <c r="B731" i="15"/>
  <c r="D731" i="15"/>
  <c r="H731" i="15"/>
  <c r="B732" i="15"/>
  <c r="B736" i="15"/>
  <c r="G736" i="15"/>
  <c r="H736" i="15"/>
  <c r="B737" i="15"/>
  <c r="H737" i="15"/>
  <c r="B738" i="15"/>
  <c r="G738" i="15"/>
  <c r="H738" i="15"/>
  <c r="B739" i="15"/>
  <c r="G739" i="15"/>
  <c r="H739" i="15"/>
  <c r="G740" i="15"/>
  <c r="H740" i="15" s="1"/>
  <c r="H741" i="15"/>
  <c r="H742" i="15"/>
  <c r="H743" i="15"/>
  <c r="H744" i="15"/>
  <c r="H745" i="15"/>
  <c r="H746" i="15"/>
  <c r="E751" i="15"/>
  <c r="H751" i="15" s="1"/>
  <c r="H754" i="15" s="1"/>
  <c r="H752" i="15"/>
  <c r="G759" i="15"/>
  <c r="H759" i="15"/>
  <c r="F764" i="15"/>
  <c r="H764" i="15"/>
  <c r="H766" i="15" s="1"/>
  <c r="A784" i="15"/>
  <c r="A785" i="15"/>
  <c r="B789" i="15"/>
  <c r="D789" i="15"/>
  <c r="H789" i="15"/>
  <c r="B790" i="15"/>
  <c r="B794" i="15"/>
  <c r="G794" i="15"/>
  <c r="H794" i="15"/>
  <c r="B795" i="15"/>
  <c r="H795" i="15"/>
  <c r="B796" i="15"/>
  <c r="G796" i="15"/>
  <c r="H796" i="15" s="1"/>
  <c r="B797" i="15"/>
  <c r="G797" i="15"/>
  <c r="H797" i="15" s="1"/>
  <c r="G798" i="15"/>
  <c r="H798" i="15"/>
  <c r="H799" i="15"/>
  <c r="H800" i="15"/>
  <c r="H801" i="15"/>
  <c r="H802" i="15"/>
  <c r="H803" i="15"/>
  <c r="H804" i="15"/>
  <c r="E809" i="15"/>
  <c r="H809" i="15"/>
  <c r="H812" i="15"/>
  <c r="G816" i="15" s="1"/>
  <c r="H816" i="15" s="1"/>
  <c r="H810" i="15"/>
  <c r="G817" i="15"/>
  <c r="H817" i="15" s="1"/>
  <c r="F822" i="15"/>
  <c r="H822" i="15"/>
  <c r="H824" i="15"/>
  <c r="A842" i="15"/>
  <c r="A843" i="15"/>
  <c r="B847" i="15"/>
  <c r="D847" i="15"/>
  <c r="H847" i="15"/>
  <c r="B848" i="15"/>
  <c r="B852" i="15"/>
  <c r="H852" i="15"/>
  <c r="B853" i="15"/>
  <c r="G853" i="15"/>
  <c r="H853" i="15"/>
  <c r="B854" i="15"/>
  <c r="G854" i="15"/>
  <c r="H854" i="15"/>
  <c r="B855" i="15"/>
  <c r="G855" i="15"/>
  <c r="H855" i="15" s="1"/>
  <c r="B856" i="15"/>
  <c r="G856" i="15"/>
  <c r="H856" i="15"/>
  <c r="B857" i="15"/>
  <c r="G857" i="15"/>
  <c r="H857" i="15" s="1"/>
  <c r="H863" i="15" s="1"/>
  <c r="B858" i="15"/>
  <c r="G858" i="15"/>
  <c r="H858" i="15"/>
  <c r="B859" i="15"/>
  <c r="G859" i="15"/>
  <c r="H859" i="15" s="1"/>
  <c r="B860" i="15"/>
  <c r="G860" i="15"/>
  <c r="H860" i="15" s="1"/>
  <c r="B861" i="15"/>
  <c r="G861" i="15"/>
  <c r="H861" i="15"/>
  <c r="G862" i="15"/>
  <c r="H862" i="15" s="1"/>
  <c r="E867" i="15"/>
  <c r="H867" i="15"/>
  <c r="H868" i="15"/>
  <c r="G872" i="15" s="1"/>
  <c r="H872" i="15" s="1"/>
  <c r="G873" i="15"/>
  <c r="H873" i="15"/>
  <c r="G874" i="15"/>
  <c r="H874" i="15"/>
  <c r="F879" i="15"/>
  <c r="H879" i="15"/>
  <c r="H881" i="15" s="1"/>
  <c r="A899" i="15"/>
  <c r="A900" i="15"/>
  <c r="B904" i="15"/>
  <c r="D904" i="15"/>
  <c r="H904" i="15"/>
  <c r="B905" i="15"/>
  <c r="B909" i="15"/>
  <c r="G909" i="15"/>
  <c r="H909" i="15"/>
  <c r="H916" i="15" s="1"/>
  <c r="G910" i="15"/>
  <c r="H910" i="15" s="1"/>
  <c r="H911" i="15"/>
  <c r="H912" i="15"/>
  <c r="H913" i="15"/>
  <c r="H914" i="15"/>
  <c r="H915" i="15"/>
  <c r="E920" i="15"/>
  <c r="H920" i="15" s="1"/>
  <c r="H923" i="15" s="1"/>
  <c r="H921" i="15"/>
  <c r="G928" i="15"/>
  <c r="H928" i="15"/>
  <c r="F933" i="15"/>
  <c r="H933" i="15" s="1"/>
  <c r="H935" i="15"/>
  <c r="A953" i="15"/>
  <c r="A954" i="15"/>
  <c r="B958" i="15"/>
  <c r="D958" i="15"/>
  <c r="H958" i="15"/>
  <c r="B959" i="15"/>
  <c r="B963" i="15"/>
  <c r="G963" i="15"/>
  <c r="H963" i="15"/>
  <c r="G964" i="15"/>
  <c r="H964" i="15" s="1"/>
  <c r="H965" i="15"/>
  <c r="H966" i="15"/>
  <c r="H967" i="15"/>
  <c r="H968" i="15"/>
  <c r="H969" i="15"/>
  <c r="E974" i="15"/>
  <c r="H974" i="15"/>
  <c r="H977" i="15" s="1"/>
  <c r="G981" i="15" s="1"/>
  <c r="H975" i="15"/>
  <c r="G982" i="15"/>
  <c r="H982" i="15"/>
  <c r="F987" i="15"/>
  <c r="H987" i="15" s="1"/>
  <c r="H989" i="15"/>
  <c r="A1007" i="15"/>
  <c r="A1008" i="15"/>
  <c r="B1012" i="15"/>
  <c r="D1012" i="15"/>
  <c r="H1012" i="15"/>
  <c r="B1013" i="15"/>
  <c r="B1017" i="15"/>
  <c r="G1017" i="15"/>
  <c r="H1017" i="15" s="1"/>
  <c r="H1024" i="15" s="1"/>
  <c r="B1018" i="15"/>
  <c r="H1018" i="15"/>
  <c r="B1019" i="15"/>
  <c r="G1019" i="15"/>
  <c r="H1019" i="15"/>
  <c r="G1020" i="15"/>
  <c r="H1020" i="15"/>
  <c r="H1021" i="15"/>
  <c r="H1022" i="15"/>
  <c r="H1023" i="15"/>
  <c r="E1028" i="15"/>
  <c r="H1028" i="15" s="1"/>
  <c r="H1031" i="15" s="1"/>
  <c r="G1035" i="15" s="1"/>
  <c r="H1029" i="15"/>
  <c r="G1036" i="15"/>
  <c r="H1036" i="15"/>
  <c r="F1041" i="15"/>
  <c r="H1041" i="15"/>
  <c r="H1043" i="15" s="1"/>
  <c r="A1061" i="15"/>
  <c r="A1062" i="15"/>
  <c r="B1066" i="15"/>
  <c r="D1066" i="15"/>
  <c r="H1066" i="15"/>
  <c r="B1067" i="15"/>
  <c r="B1071" i="15"/>
  <c r="H1071" i="15"/>
  <c r="B1072" i="15"/>
  <c r="G1072" i="15"/>
  <c r="H1072" i="15" s="1"/>
  <c r="B1073" i="15"/>
  <c r="G1073" i="15"/>
  <c r="H1073" i="15"/>
  <c r="B1074" i="15"/>
  <c r="G1074" i="15"/>
  <c r="H1074" i="15"/>
  <c r="G1075" i="15"/>
  <c r="H1075" i="15" s="1"/>
  <c r="H1076" i="15"/>
  <c r="H1077" i="15"/>
  <c r="H1078" i="15"/>
  <c r="E1083" i="15"/>
  <c r="H1083" i="15" s="1"/>
  <c r="H1084" i="15"/>
  <c r="G1091" i="15"/>
  <c r="H1091" i="15"/>
  <c r="F1096" i="15"/>
  <c r="H1096" i="15"/>
  <c r="H1098" i="15"/>
  <c r="A1116" i="15"/>
  <c r="A1117" i="15"/>
  <c r="B1121" i="15"/>
  <c r="D1121" i="15"/>
  <c r="H1121" i="15"/>
  <c r="B1122" i="15"/>
  <c r="B1126" i="15"/>
  <c r="H1126" i="15"/>
  <c r="B1127" i="15"/>
  <c r="G1127" i="15"/>
  <c r="H1127" i="15"/>
  <c r="B1128" i="15"/>
  <c r="G1128" i="15"/>
  <c r="H1128" i="15" s="1"/>
  <c r="H1133" i="15" s="1"/>
  <c r="B1129" i="15"/>
  <c r="G1129" i="15"/>
  <c r="H1129" i="15"/>
  <c r="G1130" i="15"/>
  <c r="H1130" i="15"/>
  <c r="H1131" i="15"/>
  <c r="H1132" i="15"/>
  <c r="E1137" i="15"/>
  <c r="H1137" i="15"/>
  <c r="H1138" i="15"/>
  <c r="G1145" i="15"/>
  <c r="H1145" i="15" s="1"/>
  <c r="F1150" i="15"/>
  <c r="H1150" i="15" s="1"/>
  <c r="H1152" i="15" s="1"/>
  <c r="A1170" i="15"/>
  <c r="A1171" i="15"/>
  <c r="B1175" i="15"/>
  <c r="D1175" i="15"/>
  <c r="H1175" i="15"/>
  <c r="B1176" i="15"/>
  <c r="B1180" i="15"/>
  <c r="H1180" i="15"/>
  <c r="B1181" i="15"/>
  <c r="G1181" i="15"/>
  <c r="H1181" i="15" s="1"/>
  <c r="B1182" i="15"/>
  <c r="G1182" i="15"/>
  <c r="H1182" i="15"/>
  <c r="B1183" i="15"/>
  <c r="G1183" i="15"/>
  <c r="H1183" i="15" s="1"/>
  <c r="G1184" i="15"/>
  <c r="H1184" i="15"/>
  <c r="E1192" i="15"/>
  <c r="H1192" i="15" s="1"/>
  <c r="H1193" i="15"/>
  <c r="H1195" i="15"/>
  <c r="G1199" i="15"/>
  <c r="H1199" i="15" s="1"/>
  <c r="H1201" i="15" s="1"/>
  <c r="G1200" i="15"/>
  <c r="H1200" i="15"/>
  <c r="F1205" i="15"/>
  <c r="H1205" i="15"/>
  <c r="H1207" i="15"/>
  <c r="A1225" i="15"/>
  <c r="A1226" i="15"/>
  <c r="B1230" i="15"/>
  <c r="D1230" i="15"/>
  <c r="H1230" i="15"/>
  <c r="B1231" i="15"/>
  <c r="B1235" i="15"/>
  <c r="H1235" i="15"/>
  <c r="B1236" i="15"/>
  <c r="G1236" i="15"/>
  <c r="H1236" i="15"/>
  <c r="B1237" i="15"/>
  <c r="G1237" i="15"/>
  <c r="H1237" i="15" s="1"/>
  <c r="G1238" i="15"/>
  <c r="H1238" i="15" s="1"/>
  <c r="H1239" i="15"/>
  <c r="H1240" i="15"/>
  <c r="E1245" i="15"/>
  <c r="H1245" i="15" s="1"/>
  <c r="H1246" i="15" s="1"/>
  <c r="G1250" i="15" s="1"/>
  <c r="H1250" i="15"/>
  <c r="G1251" i="15"/>
  <c r="H1251" i="15" s="1"/>
  <c r="G1252" i="15"/>
  <c r="H1252" i="15"/>
  <c r="F1257" i="15"/>
  <c r="H1257" i="15" s="1"/>
  <c r="H1259" i="15" s="1"/>
  <c r="A1277" i="15"/>
  <c r="A1278" i="15"/>
  <c r="B1282" i="15"/>
  <c r="D1282" i="15"/>
  <c r="H1282" i="15"/>
  <c r="B1283" i="15"/>
  <c r="B1287" i="15"/>
  <c r="H1287" i="15"/>
  <c r="B1288" i="15"/>
  <c r="G1288" i="15"/>
  <c r="H1288" i="15"/>
  <c r="B1289" i="15"/>
  <c r="G1289" i="15"/>
  <c r="H1289" i="15"/>
  <c r="G1290" i="15"/>
  <c r="H1290" i="15" s="1"/>
  <c r="H1291" i="15"/>
  <c r="H1292" i="15"/>
  <c r="E1297" i="15"/>
  <c r="H1297" i="15" s="1"/>
  <c r="H1298" i="15"/>
  <c r="G1302" i="15" s="1"/>
  <c r="H1302" i="15" s="1"/>
  <c r="G1303" i="15"/>
  <c r="H1303" i="15"/>
  <c r="G1304" i="15"/>
  <c r="H1304" i="15" s="1"/>
  <c r="F1309" i="15"/>
  <c r="H1309" i="15"/>
  <c r="H1311" i="15"/>
  <c r="A1329" i="15"/>
  <c r="A1330" i="15"/>
  <c r="B1334" i="15"/>
  <c r="D1334" i="15"/>
  <c r="H1334" i="15"/>
  <c r="B1335" i="15"/>
  <c r="B1339" i="15"/>
  <c r="G1339" i="15"/>
  <c r="H1339" i="15" s="1"/>
  <c r="H1343" i="15" s="1"/>
  <c r="G1340" i="15"/>
  <c r="H1340" i="15"/>
  <c r="H1341" i="15"/>
  <c r="H1342" i="15"/>
  <c r="E1347" i="15"/>
  <c r="H1347" i="15"/>
  <c r="H1350" i="15"/>
  <c r="G1354" i="15" s="1"/>
  <c r="H1354" i="15"/>
  <c r="H1356" i="15" s="1"/>
  <c r="H1348" i="15"/>
  <c r="G1355" i="15"/>
  <c r="H1355" i="15"/>
  <c r="F1360" i="15"/>
  <c r="H1360" i="15"/>
  <c r="H1362" i="15" s="1"/>
  <c r="A1380" i="15"/>
  <c r="A1381" i="15"/>
  <c r="B1385" i="15"/>
  <c r="D1385" i="15"/>
  <c r="H1385" i="15"/>
  <c r="B1386" i="15"/>
  <c r="B1390" i="15"/>
  <c r="H1390" i="15"/>
  <c r="B1391" i="15"/>
  <c r="G1391" i="15"/>
  <c r="H1391" i="15" s="1"/>
  <c r="H1397" i="15" s="1"/>
  <c r="H1418" i="15" s="1"/>
  <c r="B1392" i="15"/>
  <c r="G1392" i="15"/>
  <c r="H1392" i="15"/>
  <c r="G1393" i="15"/>
  <c r="H1393" i="15" s="1"/>
  <c r="H1394" i="15"/>
  <c r="H1395" i="15"/>
  <c r="H1396" i="15"/>
  <c r="E1401" i="15"/>
  <c r="H1401" i="15"/>
  <c r="H1402" i="15"/>
  <c r="G1409" i="15"/>
  <c r="H1409" i="15" s="1"/>
  <c r="F1414" i="15"/>
  <c r="H1414" i="15"/>
  <c r="H1416" i="15"/>
  <c r="A1435" i="15"/>
  <c r="B1439" i="15"/>
  <c r="D1439" i="15"/>
  <c r="H1439" i="15"/>
  <c r="B1440" i="15"/>
  <c r="B1444" i="15"/>
  <c r="H1444" i="15"/>
  <c r="B1445" i="15"/>
  <c r="G1445" i="15"/>
  <c r="H1445" i="15"/>
  <c r="B1446" i="15"/>
  <c r="H1446" i="15"/>
  <c r="G1447" i="15"/>
  <c r="H1447" i="15"/>
  <c r="H1448" i="15"/>
  <c r="H1449" i="15"/>
  <c r="H1450" i="15"/>
  <c r="E1455" i="15"/>
  <c r="H1455" i="15"/>
  <c r="H1456" i="15"/>
  <c r="G1463" i="15"/>
  <c r="H1463" i="15"/>
  <c r="G1464" i="15"/>
  <c r="H1464" i="15"/>
  <c r="F1469" i="15"/>
  <c r="H1469" i="15"/>
  <c r="H1471" i="15"/>
  <c r="A1489" i="15"/>
  <c r="A1490" i="15"/>
  <c r="B1494" i="15"/>
  <c r="D1494" i="15"/>
  <c r="H1494" i="15"/>
  <c r="B1495" i="15"/>
  <c r="B1499" i="15"/>
  <c r="H1499" i="15"/>
  <c r="B1500" i="15"/>
  <c r="G1500" i="15"/>
  <c r="H1500" i="15"/>
  <c r="B1501" i="15"/>
  <c r="H1501" i="15"/>
  <c r="G1502" i="15"/>
  <c r="H1502" i="15"/>
  <c r="H1503" i="15"/>
  <c r="H1504" i="15"/>
  <c r="H1505" i="15"/>
  <c r="E1510" i="15"/>
  <c r="H1510" i="15"/>
  <c r="H1511" i="15"/>
  <c r="G1518" i="15"/>
  <c r="H1518" i="15"/>
  <c r="F1523" i="15"/>
  <c r="H1523" i="15"/>
  <c r="H1525" i="15" s="1"/>
  <c r="A1543" i="15"/>
  <c r="A1544" i="15"/>
  <c r="B1548" i="15"/>
  <c r="D1548" i="15"/>
  <c r="H1548" i="15"/>
  <c r="B1549" i="15"/>
  <c r="B1553" i="15"/>
  <c r="H1553" i="15"/>
  <c r="B1554" i="15"/>
  <c r="G1554" i="15"/>
  <c r="H1554" i="15"/>
  <c r="B1555" i="15"/>
  <c r="G1555" i="15"/>
  <c r="H1555" i="15" s="1"/>
  <c r="B1556" i="15"/>
  <c r="G1556" i="15"/>
  <c r="H1556" i="15"/>
  <c r="B1557" i="15"/>
  <c r="G1557" i="15"/>
  <c r="H1557" i="15" s="1"/>
  <c r="B1558" i="15"/>
  <c r="G1558" i="15"/>
  <c r="H1558" i="15" s="1"/>
  <c r="B1559" i="15"/>
  <c r="G1559" i="15"/>
  <c r="H1559" i="15"/>
  <c r="B1560" i="15"/>
  <c r="G1560" i="15"/>
  <c r="H1560" i="15"/>
  <c r="G1561" i="15"/>
  <c r="H1561" i="15" s="1"/>
  <c r="H1562" i="15"/>
  <c r="E1567" i="15"/>
  <c r="H1567" i="15"/>
  <c r="H1570" i="15" s="1"/>
  <c r="G1574" i="15" s="1"/>
  <c r="H1574" i="15" s="1"/>
  <c r="H1576" i="15"/>
  <c r="H1568" i="15"/>
  <c r="G1575" i="15"/>
  <c r="H1575" i="15"/>
  <c r="F1580" i="15"/>
  <c r="H1580" i="15" s="1"/>
  <c r="H1582" i="15" s="1"/>
  <c r="A1600" i="15"/>
  <c r="A1601" i="15"/>
  <c r="B1605" i="15"/>
  <c r="D1605" i="15"/>
  <c r="H1605" i="15"/>
  <c r="B1606" i="15"/>
  <c r="B1610" i="15"/>
  <c r="G1610" i="15"/>
  <c r="H1610" i="15"/>
  <c r="B1611" i="15"/>
  <c r="G1611" i="15"/>
  <c r="H1611" i="15" s="1"/>
  <c r="B1612" i="15"/>
  <c r="G1612" i="15"/>
  <c r="H1612" i="15"/>
  <c r="B1613" i="15"/>
  <c r="G1613" i="15"/>
  <c r="H1613" i="15" s="1"/>
  <c r="B1614" i="15"/>
  <c r="H1614" i="15"/>
  <c r="B1615" i="15"/>
  <c r="G1615" i="15"/>
  <c r="H1615" i="15"/>
  <c r="B1616" i="15"/>
  <c r="G1616" i="15"/>
  <c r="H1616" i="15" s="1"/>
  <c r="B1617" i="15"/>
  <c r="G1617" i="15"/>
  <c r="H1617" i="15"/>
  <c r="G1618" i="15"/>
  <c r="H1618" i="15"/>
  <c r="H1619" i="15"/>
  <c r="E1624" i="15"/>
  <c r="H1624" i="15" s="1"/>
  <c r="H1627" i="15" s="1"/>
  <c r="G1631" i="15" s="1"/>
  <c r="H1631" i="15"/>
  <c r="H1625" i="15"/>
  <c r="G1632" i="15"/>
  <c r="H1632" i="15"/>
  <c r="F1637" i="15"/>
  <c r="H1637" i="15" s="1"/>
  <c r="H1639" i="15" s="1"/>
  <c r="A1657" i="15"/>
  <c r="A1658" i="15"/>
  <c r="B1662" i="15"/>
  <c r="D1662" i="15"/>
  <c r="H1662" i="15"/>
  <c r="B1663" i="15"/>
  <c r="B1667" i="15"/>
  <c r="H1667" i="15"/>
  <c r="B1668" i="15"/>
  <c r="G1668" i="15"/>
  <c r="H1668" i="15"/>
  <c r="B1669" i="15"/>
  <c r="G1669" i="15"/>
  <c r="H1669" i="15"/>
  <c r="B1670" i="15"/>
  <c r="G1670" i="15"/>
  <c r="H1670" i="15"/>
  <c r="B1671" i="15"/>
  <c r="G1671" i="15"/>
  <c r="H1671" i="15" s="1"/>
  <c r="B1672" i="15"/>
  <c r="G1672" i="15"/>
  <c r="H1672" i="15"/>
  <c r="G1673" i="15"/>
  <c r="H1673" i="15"/>
  <c r="H1674" i="15"/>
  <c r="H1675" i="15"/>
  <c r="H1676" i="15"/>
  <c r="E1681" i="15"/>
  <c r="H1681" i="15"/>
  <c r="H1684" i="15"/>
  <c r="G1688" i="15" s="1"/>
  <c r="H1688" i="15"/>
  <c r="H1690" i="15" s="1"/>
  <c r="H1682" i="15"/>
  <c r="G1689" i="15"/>
  <c r="H1689" i="15"/>
  <c r="F1694" i="15"/>
  <c r="H1694" i="15"/>
  <c r="H1696" i="15" s="1"/>
  <c r="A1714" i="15"/>
  <c r="A1715" i="15"/>
  <c r="B1719" i="15"/>
  <c r="D1719" i="15"/>
  <c r="H1719" i="15"/>
  <c r="B1720" i="15"/>
  <c r="B1724" i="15"/>
  <c r="H1724" i="15"/>
  <c r="B1725" i="15"/>
  <c r="G1725" i="15"/>
  <c r="H1725" i="15" s="1"/>
  <c r="B1726" i="15"/>
  <c r="G1726" i="15"/>
  <c r="H1726" i="15"/>
  <c r="B1727" i="15"/>
  <c r="G1727" i="15"/>
  <c r="H1727" i="15"/>
  <c r="B1728" i="15"/>
  <c r="G1728" i="15"/>
  <c r="H1728" i="15" s="1"/>
  <c r="B1729" i="15"/>
  <c r="G1729" i="15"/>
  <c r="H1729" i="15"/>
  <c r="G1730" i="15"/>
  <c r="H1730" i="15"/>
  <c r="H1731" i="15"/>
  <c r="H1732" i="15"/>
  <c r="H1733" i="15"/>
  <c r="E1738" i="15"/>
  <c r="H1738" i="15"/>
  <c r="H1739" i="15"/>
  <c r="G1746" i="15"/>
  <c r="H1746" i="15"/>
  <c r="F1751" i="15"/>
  <c r="H1751" i="15"/>
  <c r="H1753" i="15" s="1"/>
  <c r="A1771" i="15"/>
  <c r="A1772" i="15"/>
  <c r="B1776" i="15"/>
  <c r="D1776" i="15"/>
  <c r="H1776" i="15"/>
  <c r="B1777" i="15"/>
  <c r="B1781" i="15"/>
  <c r="H1781" i="15"/>
  <c r="G1782" i="15"/>
  <c r="H1782" i="15"/>
  <c r="H1783" i="15"/>
  <c r="H1784" i="15"/>
  <c r="H1785" i="15"/>
  <c r="H1786" i="15"/>
  <c r="H1787" i="15"/>
  <c r="H1788" i="15"/>
  <c r="H1789" i="15"/>
  <c r="H1790" i="15"/>
  <c r="H1791" i="15"/>
  <c r="E1795" i="15"/>
  <c r="H1795" i="15"/>
  <c r="H1798" i="15"/>
  <c r="G1802" i="15"/>
  <c r="H1802" i="15" s="1"/>
  <c r="H1804" i="15" s="1"/>
  <c r="H1796" i="15"/>
  <c r="G1803" i="15"/>
  <c r="H1803" i="15" s="1"/>
  <c r="F1808" i="15"/>
  <c r="H1808" i="15"/>
  <c r="H1810" i="15" s="1"/>
  <c r="A1828" i="15"/>
  <c r="A1829" i="15"/>
  <c r="B1833" i="15"/>
  <c r="D1833" i="15"/>
  <c r="H1833" i="15"/>
  <c r="B1834" i="15"/>
  <c r="B1838" i="15"/>
  <c r="H1838" i="15"/>
  <c r="G1839" i="15"/>
  <c r="H1839" i="15"/>
  <c r="H1848" i="15" s="1"/>
  <c r="H1840" i="15"/>
  <c r="H1841" i="15"/>
  <c r="H1842" i="15"/>
  <c r="H1843" i="15"/>
  <c r="H1844" i="15"/>
  <c r="H1845" i="15"/>
  <c r="H1846" i="15"/>
  <c r="H1847" i="15"/>
  <c r="E1852" i="15"/>
  <c r="H1852" i="15" s="1"/>
  <c r="H1853" i="15"/>
  <c r="G1860" i="15"/>
  <c r="H1860" i="15"/>
  <c r="F1865" i="15"/>
  <c r="H1865" i="15" s="1"/>
  <c r="H1867" i="15"/>
  <c r="A1885" i="15"/>
  <c r="A1886" i="15"/>
  <c r="B1890" i="15"/>
  <c r="D1890" i="15"/>
  <c r="H1890" i="15"/>
  <c r="B1891" i="15"/>
  <c r="B1895" i="15"/>
  <c r="G1895" i="15"/>
  <c r="H1895" i="15"/>
  <c r="B1896" i="15"/>
  <c r="H1896" i="15"/>
  <c r="G1897" i="15"/>
  <c r="H1897" i="15"/>
  <c r="H1898" i="15"/>
  <c r="H1899" i="15"/>
  <c r="H1900" i="15"/>
  <c r="H1901" i="15"/>
  <c r="H1902" i="15"/>
  <c r="H1903" i="15"/>
  <c r="H1904" i="15"/>
  <c r="E1909" i="15"/>
  <c r="H1909" i="15"/>
  <c r="H1910" i="15"/>
  <c r="H1917" i="15"/>
  <c r="F1922" i="15"/>
  <c r="H1922" i="15"/>
  <c r="H1924" i="15" s="1"/>
  <c r="A1942" i="15"/>
  <c r="A1943" i="15"/>
  <c r="B1947" i="15"/>
  <c r="D1947" i="15"/>
  <c r="H1947" i="15"/>
  <c r="B1948" i="15"/>
  <c r="B1952" i="15"/>
  <c r="H1952" i="15"/>
  <c r="B1953" i="15"/>
  <c r="G1953" i="15"/>
  <c r="H1953" i="15"/>
  <c r="H1959" i="15" s="1"/>
  <c r="B1954" i="15"/>
  <c r="G1954" i="15"/>
  <c r="H1954" i="15"/>
  <c r="G1955" i="15"/>
  <c r="H1955" i="15" s="1"/>
  <c r="H1956" i="15"/>
  <c r="H1957" i="15"/>
  <c r="H1958" i="15"/>
  <c r="E1963" i="15"/>
  <c r="H1963" i="15"/>
  <c r="H1966" i="15" s="1"/>
  <c r="H1964" i="15"/>
  <c r="H1971" i="15"/>
  <c r="F1976" i="15"/>
  <c r="H1976" i="15"/>
  <c r="H1978" i="15" s="1"/>
  <c r="A1996" i="15"/>
  <c r="A1997" i="15"/>
  <c r="B2001" i="15"/>
  <c r="D2001" i="15"/>
  <c r="H2001" i="15"/>
  <c r="B2002" i="15"/>
  <c r="B2006" i="15"/>
  <c r="H2006" i="15"/>
  <c r="B2007" i="15"/>
  <c r="G2007" i="15"/>
  <c r="H2007" i="15"/>
  <c r="B2008" i="15"/>
  <c r="G2008" i="15"/>
  <c r="H2008" i="15" s="1"/>
  <c r="B2009" i="15"/>
  <c r="H2009" i="15"/>
  <c r="B2010" i="15"/>
  <c r="G2010" i="15"/>
  <c r="H2010" i="15"/>
  <c r="B2011" i="15"/>
  <c r="H2011" i="15"/>
  <c r="B2012" i="15"/>
  <c r="G2012" i="15"/>
  <c r="H2012" i="15"/>
  <c r="B2013" i="15"/>
  <c r="G2013" i="15"/>
  <c r="H2013" i="15"/>
  <c r="G2014" i="15"/>
  <c r="H2014" i="15" s="1"/>
  <c r="E2019" i="15"/>
  <c r="H2019" i="15"/>
  <c r="H2022" i="15"/>
  <c r="G2026" i="15" s="1"/>
  <c r="H2026" i="15" s="1"/>
  <c r="H2020" i="15"/>
  <c r="G2027" i="15"/>
  <c r="H2027" i="15" s="1"/>
  <c r="F2032" i="15"/>
  <c r="H2032" i="15"/>
  <c r="H2034" i="15"/>
  <c r="A2053" i="15"/>
  <c r="A2054" i="15"/>
  <c r="B2058" i="15"/>
  <c r="D2058" i="15"/>
  <c r="H2058" i="15"/>
  <c r="B2059" i="15"/>
  <c r="B2063" i="15"/>
  <c r="H2063" i="15"/>
  <c r="G2064" i="15"/>
  <c r="H2064" i="15" s="1"/>
  <c r="H2065" i="15" s="1"/>
  <c r="H2086" i="15" s="1"/>
  <c r="E2069" i="15"/>
  <c r="H2069" i="15"/>
  <c r="H2070" i="15"/>
  <c r="F2082" i="15"/>
  <c r="H2082" i="15"/>
  <c r="H2084" i="15"/>
  <c r="A2103" i="15"/>
  <c r="A2104" i="15"/>
  <c r="B2108" i="15"/>
  <c r="D2108" i="15"/>
  <c r="H2108" i="15"/>
  <c r="B2109" i="15"/>
  <c r="B2113" i="15"/>
  <c r="G2113" i="15"/>
  <c r="H2113" i="15"/>
  <c r="B2114" i="15"/>
  <c r="G2114" i="15"/>
  <c r="H2114" i="15"/>
  <c r="B2115" i="15"/>
  <c r="H2115" i="15"/>
  <c r="B2116" i="15"/>
  <c r="G2116" i="15"/>
  <c r="H2116" i="15"/>
  <c r="B2117" i="15"/>
  <c r="G2117" i="15"/>
  <c r="H2117" i="15"/>
  <c r="B2118" i="15"/>
  <c r="G2118" i="15"/>
  <c r="H2118" i="15" s="1"/>
  <c r="B2119" i="15"/>
  <c r="G2119" i="15"/>
  <c r="H2119" i="15" s="1"/>
  <c r="B2120" i="15"/>
  <c r="G2120" i="15"/>
  <c r="H2120" i="15" s="1"/>
  <c r="B2121" i="15"/>
  <c r="G2121" i="15"/>
  <c r="H2121" i="15"/>
  <c r="B2122" i="15"/>
  <c r="G2122" i="15"/>
  <c r="H2122" i="15" s="1"/>
  <c r="B2123" i="15"/>
  <c r="G2123" i="15"/>
  <c r="H2123" i="15" s="1"/>
  <c r="G2124" i="15"/>
  <c r="H2124" i="15"/>
  <c r="E2129" i="15"/>
  <c r="H2129" i="15" s="1"/>
  <c r="H2132" i="15" s="1"/>
  <c r="G2136" i="15"/>
  <c r="H2136" i="15" s="1"/>
  <c r="H2138" i="15" s="1"/>
  <c r="H2130" i="15"/>
  <c r="G2137" i="15"/>
  <c r="H2137" i="15"/>
  <c r="F2142" i="15"/>
  <c r="H2142" i="15" s="1"/>
  <c r="H2144" i="15" s="1"/>
  <c r="A2163" i="15"/>
  <c r="A2164" i="15"/>
  <c r="B2168" i="15"/>
  <c r="D2168" i="15"/>
  <c r="H2168" i="15"/>
  <c r="B2169" i="15"/>
  <c r="B2173" i="15"/>
  <c r="H2173" i="15"/>
  <c r="G2174" i="15"/>
  <c r="H2174" i="15"/>
  <c r="H2175" i="15" s="1"/>
  <c r="H2196" i="15" s="1"/>
  <c r="E2179" i="15"/>
  <c r="H2179" i="15"/>
  <c r="H2182" i="15"/>
  <c r="G2186" i="15"/>
  <c r="H2186" i="15" s="1"/>
  <c r="H2188" i="15" s="1"/>
  <c r="H2180" i="15"/>
  <c r="H2187" i="15"/>
  <c r="F2192" i="15"/>
  <c r="H2192" i="15"/>
  <c r="H2194" i="15"/>
  <c r="A2213" i="15"/>
  <c r="A2214" i="15"/>
  <c r="B2218" i="15"/>
  <c r="D2218" i="15"/>
  <c r="H2218" i="15"/>
  <c r="B2219" i="15"/>
  <c r="B2223" i="15"/>
  <c r="H2223" i="15"/>
  <c r="B2224" i="15"/>
  <c r="G2224" i="15"/>
  <c r="H2224" i="15" s="1"/>
  <c r="B2225" i="15"/>
  <c r="G2225" i="15"/>
  <c r="H2225" i="15" s="1"/>
  <c r="G2226" i="15"/>
  <c r="H2226" i="15"/>
  <c r="E2231" i="15"/>
  <c r="H2231" i="15" s="1"/>
  <c r="H2234" i="15" s="1"/>
  <c r="G2238" i="15" s="1"/>
  <c r="H2232" i="15"/>
  <c r="G2239" i="15"/>
  <c r="H2239" i="15"/>
  <c r="F2244" i="15"/>
  <c r="H2244" i="15" s="1"/>
  <c r="H2246" i="15"/>
  <c r="A2265" i="15"/>
  <c r="A2266" i="15"/>
  <c r="B2270" i="15"/>
  <c r="D2270" i="15"/>
  <c r="H2270" i="15"/>
  <c r="B2271" i="15"/>
  <c r="B2275" i="15"/>
  <c r="H2275" i="15"/>
  <c r="B2276" i="15"/>
  <c r="G2276" i="15"/>
  <c r="H2276" i="15"/>
  <c r="B2277" i="15"/>
  <c r="G2277" i="15"/>
  <c r="H2277" i="15" s="1"/>
  <c r="G2278" i="15"/>
  <c r="H2278" i="15"/>
  <c r="E2283" i="15"/>
  <c r="H2283" i="15" s="1"/>
  <c r="H2286" i="15" s="1"/>
  <c r="G2290" i="15" s="1"/>
  <c r="H2290" i="15" s="1"/>
  <c r="H2284" i="15"/>
  <c r="G2291" i="15"/>
  <c r="H2291" i="15" s="1"/>
  <c r="F2296" i="15"/>
  <c r="H2296" i="15"/>
  <c r="H2298" i="15"/>
  <c r="A2317" i="15"/>
  <c r="A2318" i="15"/>
  <c r="B2322" i="15"/>
  <c r="D2322" i="15"/>
  <c r="H2322" i="15"/>
  <c r="B2323" i="15"/>
  <c r="B2327" i="15"/>
  <c r="H2327" i="15"/>
  <c r="B2328" i="15"/>
  <c r="G2328" i="15"/>
  <c r="H2328" i="15"/>
  <c r="B2329" i="15"/>
  <c r="G2329" i="15"/>
  <c r="H2329" i="15" s="1"/>
  <c r="G2330" i="15"/>
  <c r="H2330" i="15"/>
  <c r="E2335" i="15"/>
  <c r="H2335" i="15" s="1"/>
  <c r="H2338" i="15" s="1"/>
  <c r="G2342" i="15" s="1"/>
  <c r="H2342" i="15" s="1"/>
  <c r="H2344" i="15" s="1"/>
  <c r="H2336" i="15"/>
  <c r="G2343" i="15"/>
  <c r="H2343" i="15"/>
  <c r="F2348" i="15"/>
  <c r="H2348" i="15"/>
  <c r="H2350" i="15"/>
  <c r="A2369" i="15"/>
  <c r="A2370" i="15"/>
  <c r="B2374" i="15"/>
  <c r="D2374" i="15"/>
  <c r="H2374" i="15"/>
  <c r="B2375" i="15"/>
  <c r="B2379" i="15"/>
  <c r="H2379" i="15"/>
  <c r="B2380" i="15"/>
  <c r="G2380" i="15"/>
  <c r="H2380" i="15" s="1"/>
  <c r="H2383" i="15" s="1"/>
  <c r="B2381" i="15"/>
  <c r="G2381" i="15"/>
  <c r="H2381" i="15" s="1"/>
  <c r="G2382" i="15"/>
  <c r="H2382" i="15" s="1"/>
  <c r="E2387" i="15"/>
  <c r="H2387" i="15" s="1"/>
  <c r="H2390" i="15" s="1"/>
  <c r="G2394" i="15" s="1"/>
  <c r="H2388" i="15"/>
  <c r="G2395" i="15"/>
  <c r="H2395" i="15" s="1"/>
  <c r="H2396" i="15" s="1"/>
  <c r="F2400" i="15"/>
  <c r="H2400" i="15"/>
  <c r="H2402" i="15"/>
  <c r="A2421" i="15"/>
  <c r="A2422" i="15"/>
  <c r="B2426" i="15"/>
  <c r="D2426" i="15"/>
  <c r="H2426" i="15"/>
  <c r="B2427" i="15"/>
  <c r="B2431" i="15"/>
  <c r="G2431" i="15"/>
  <c r="H2431" i="15" s="1"/>
  <c r="H2435" i="15" s="1"/>
  <c r="B2432" i="15"/>
  <c r="G2432" i="15"/>
  <c r="H2432" i="15"/>
  <c r="B2433" i="15"/>
  <c r="G2433" i="15"/>
  <c r="H2433" i="15"/>
  <c r="G2434" i="15"/>
  <c r="H2434" i="15" s="1"/>
  <c r="E2439" i="15"/>
  <c r="H2439" i="15"/>
  <c r="H2442" i="15" s="1"/>
  <c r="G2446" i="15" s="1"/>
  <c r="H2446" i="15" s="1"/>
  <c r="H2448" i="15" s="1"/>
  <c r="H2440" i="15"/>
  <c r="G2447" i="15"/>
  <c r="H2447" i="15" s="1"/>
  <c r="F2452" i="15"/>
  <c r="H2452" i="15"/>
  <c r="H2454" i="15" s="1"/>
  <c r="A2472" i="15"/>
  <c r="A2473" i="15"/>
  <c r="B2477" i="15"/>
  <c r="D2477" i="15"/>
  <c r="H2477" i="15"/>
  <c r="B2478" i="15"/>
  <c r="B2482" i="15"/>
  <c r="H2482" i="15"/>
  <c r="G2483" i="15"/>
  <c r="H2483" i="15"/>
  <c r="H2484" i="15" s="1"/>
  <c r="H2505" i="15" s="1"/>
  <c r="E2488" i="15"/>
  <c r="H2488" i="15" s="1"/>
  <c r="H2489" i="15"/>
  <c r="G2496" i="15"/>
  <c r="H2496" i="15" s="1"/>
  <c r="F2501" i="15"/>
  <c r="H2501" i="15"/>
  <c r="H2503" i="15"/>
  <c r="A2522" i="15"/>
  <c r="A2523" i="15"/>
  <c r="B2527" i="15"/>
  <c r="D2527" i="15"/>
  <c r="H2527" i="15"/>
  <c r="B2528" i="15"/>
  <c r="B2532" i="15"/>
  <c r="H2532" i="15"/>
  <c r="G2533" i="15"/>
  <c r="H2533" i="15" s="1"/>
  <c r="H2534" i="15" s="1"/>
  <c r="E2538" i="15"/>
  <c r="H2538" i="15"/>
  <c r="H2539" i="15"/>
  <c r="G2546" i="15"/>
  <c r="H2546" i="15"/>
  <c r="F2551" i="15"/>
  <c r="H2551" i="15" s="1"/>
  <c r="H2553" i="15" s="1"/>
  <c r="A2572" i="15"/>
  <c r="A2573" i="15"/>
  <c r="B2577" i="15"/>
  <c r="D2577" i="15"/>
  <c r="H2577" i="15"/>
  <c r="B2578" i="15"/>
  <c r="B2582" i="15"/>
  <c r="H2582" i="15"/>
  <c r="G2583" i="15"/>
  <c r="H2583" i="15"/>
  <c r="E2588" i="15"/>
  <c r="H2588" i="15" s="1"/>
  <c r="H2591" i="15"/>
  <c r="G2595" i="15"/>
  <c r="H2595" i="15" s="1"/>
  <c r="H2597" i="15" s="1"/>
  <c r="H2589" i="15"/>
  <c r="F2601" i="15"/>
  <c r="H2601" i="15" s="1"/>
  <c r="H2603" i="15" s="1"/>
  <c r="A2622" i="15"/>
  <c r="A2623" i="15"/>
  <c r="B2627" i="15"/>
  <c r="D2627" i="15"/>
  <c r="H2627" i="15"/>
  <c r="B2628" i="15"/>
  <c r="B2632" i="15"/>
  <c r="H2632" i="15"/>
  <c r="G2633" i="15"/>
  <c r="H2633" i="15" s="1"/>
  <c r="H2634" i="15" s="1"/>
  <c r="E2638" i="15"/>
  <c r="H2638" i="15"/>
  <c r="H2639" i="15"/>
  <c r="F2651" i="15"/>
  <c r="H2651" i="15" s="1"/>
  <c r="H2653" i="15"/>
  <c r="A2671" i="15"/>
  <c r="A2672" i="15"/>
  <c r="B2676" i="15"/>
  <c r="D2676" i="15"/>
  <c r="H2676" i="15"/>
  <c r="B2677" i="15"/>
  <c r="B2681" i="15"/>
  <c r="H2681" i="15"/>
  <c r="G2682" i="15"/>
  <c r="H2682" i="15" s="1"/>
  <c r="H2683" i="15" s="1"/>
  <c r="E2687" i="15"/>
  <c r="H2687" i="15"/>
  <c r="H2690" i="15" s="1"/>
  <c r="G2694" i="15" s="1"/>
  <c r="H2694" i="15"/>
  <c r="H2696" i="15" s="1"/>
  <c r="H2688" i="15"/>
  <c r="F2700" i="15"/>
  <c r="H2700" i="15"/>
  <c r="H2702" i="15" s="1"/>
  <c r="I129" i="16"/>
  <c r="I134" i="16"/>
  <c r="I759" i="16"/>
  <c r="I764" i="16"/>
  <c r="I795" i="16"/>
  <c r="I794" i="16"/>
  <c r="I799" i="16"/>
  <c r="I1462" i="16"/>
  <c r="I1463" i="16"/>
  <c r="I516" i="16"/>
  <c r="I797" i="16"/>
  <c r="I798" i="16"/>
  <c r="I1214" i="16"/>
  <c r="I1219" i="16"/>
  <c r="I972" i="16"/>
  <c r="I973" i="16"/>
  <c r="I1497" i="16"/>
  <c r="I1498" i="16"/>
  <c r="I1461" i="16"/>
  <c r="I1039" i="16"/>
  <c r="I1044" i="16"/>
  <c r="I1495" i="16"/>
  <c r="I1494" i="16"/>
  <c r="I1499" i="16"/>
  <c r="I970" i="16"/>
  <c r="I339" i="16"/>
  <c r="I344" i="16"/>
  <c r="I271" i="16"/>
  <c r="I272" i="16"/>
  <c r="I273" i="16"/>
  <c r="I270" i="16"/>
  <c r="I1251" i="16"/>
  <c r="I1252" i="16"/>
  <c r="I1253" i="16"/>
  <c r="I1250" i="16"/>
  <c r="I584" i="16"/>
  <c r="I589" i="16"/>
  <c r="I937" i="16"/>
  <c r="I938" i="16"/>
  <c r="I935" i="16"/>
  <c r="I934" i="16"/>
  <c r="I939" i="16"/>
  <c r="I936" i="16"/>
  <c r="I1179" i="16"/>
  <c r="I1184" i="16"/>
  <c r="I657" i="16"/>
  <c r="I658" i="16"/>
  <c r="I655" i="16"/>
  <c r="I656" i="16"/>
  <c r="I514" i="16"/>
  <c r="I519" i="16"/>
  <c r="I864" i="16"/>
  <c r="I869" i="16"/>
  <c r="I691" i="16"/>
  <c r="I692" i="16"/>
  <c r="I693" i="16"/>
  <c r="I690" i="16"/>
  <c r="I689" i="16"/>
  <c r="I694" i="16"/>
  <c r="I724" i="16"/>
  <c r="I729" i="16"/>
  <c r="I1391" i="16"/>
  <c r="I1392" i="16"/>
  <c r="I1393" i="16"/>
  <c r="I1390" i="16"/>
  <c r="I304" i="16"/>
  <c r="I309" i="16"/>
  <c r="I479" i="16"/>
  <c r="I484" i="16"/>
  <c r="I26" i="16"/>
  <c r="I27" i="16"/>
  <c r="I28" i="16"/>
  <c r="I29" i="16"/>
  <c r="I1004" i="16"/>
  <c r="I1009" i="16"/>
  <c r="I164" i="16"/>
  <c r="I169" i="16"/>
  <c r="I1319" i="16"/>
  <c r="I1324" i="16"/>
  <c r="I59" i="16"/>
  <c r="I64" i="16"/>
  <c r="I1284" i="16"/>
  <c r="I1289" i="16"/>
  <c r="I1144" i="16"/>
  <c r="I1149" i="16"/>
  <c r="I899" i="16"/>
  <c r="I904" i="16"/>
  <c r="I619" i="16"/>
  <c r="I624" i="16"/>
  <c r="I199" i="16"/>
  <c r="I204" i="16"/>
  <c r="I411" i="16"/>
  <c r="I412" i="16"/>
  <c r="I413" i="16"/>
  <c r="I410" i="16"/>
  <c r="I97" i="16"/>
  <c r="I98" i="16"/>
  <c r="I95" i="16"/>
  <c r="I96" i="16"/>
  <c r="I445" i="16"/>
  <c r="I444" i="16"/>
  <c r="I449" i="16"/>
  <c r="I446" i="16"/>
  <c r="I447" i="16"/>
  <c r="I448" i="16"/>
  <c r="I1354" i="16"/>
  <c r="I1359" i="16"/>
  <c r="I237" i="16"/>
  <c r="I238" i="16"/>
  <c r="I235" i="16"/>
  <c r="I236" i="16"/>
  <c r="I377" i="16"/>
  <c r="I378" i="16"/>
  <c r="I375" i="16"/>
  <c r="I376" i="16"/>
  <c r="I1077" i="16"/>
  <c r="I1078" i="16"/>
  <c r="I1075" i="16"/>
  <c r="I1076" i="16"/>
  <c r="I1424" i="16"/>
  <c r="I1429" i="16"/>
  <c r="H1451" i="15"/>
  <c r="H805" i="15"/>
  <c r="H2541" i="15"/>
  <c r="G2545" i="15" s="1"/>
  <c r="H2545" i="15" s="1"/>
  <c r="H2547" i="15"/>
  <c r="H2491" i="15"/>
  <c r="G2495" i="15" s="1"/>
  <c r="H2495" i="15" s="1"/>
  <c r="H2497" i="15" s="1"/>
  <c r="H1563" i="15"/>
  <c r="H1584" i="15" s="1"/>
  <c r="H257" i="15"/>
  <c r="G261" i="15"/>
  <c r="H261" i="15" s="1"/>
  <c r="H263" i="15" s="1"/>
  <c r="H2072" i="15"/>
  <c r="G2076" i="15" s="1"/>
  <c r="H2076" i="15" s="1"/>
  <c r="H2078" i="15"/>
  <c r="H1912" i="15"/>
  <c r="G1916" i="15" s="1"/>
  <c r="H1916" i="15" s="1"/>
  <c r="H1918" i="15" s="1"/>
  <c r="H1035" i="15"/>
  <c r="H1037" i="15"/>
  <c r="H1045" i="15" s="1"/>
  <c r="H981" i="15"/>
  <c r="H983" i="15"/>
  <c r="G700" i="15"/>
  <c r="H700" i="15"/>
  <c r="H702" i="15" s="1"/>
  <c r="H346" i="15"/>
  <c r="H311" i="15"/>
  <c r="G315" i="15"/>
  <c r="H315" i="15" s="1"/>
  <c r="H2641" i="15"/>
  <c r="G2645" i="15" s="1"/>
  <c r="H2645" i="15" s="1"/>
  <c r="H2647" i="15" s="1"/>
  <c r="H2238" i="15"/>
  <c r="H2240" i="15" s="1"/>
  <c r="H201" i="15"/>
  <c r="G205" i="15"/>
  <c r="H205" i="15" s="1"/>
  <c r="H207" i="15" s="1"/>
  <c r="H215" i="15" s="1"/>
  <c r="H2584" i="15"/>
  <c r="H2605" i="15" s="1"/>
  <c r="H2394" i="15"/>
  <c r="G1970" i="15"/>
  <c r="H1970" i="15" s="1"/>
  <c r="H1972" i="15" s="1"/>
  <c r="H1458" i="15"/>
  <c r="G1462" i="15"/>
  <c r="H1462" i="15"/>
  <c r="H1465" i="15"/>
  <c r="G758" i="15"/>
  <c r="H758" i="15" s="1"/>
  <c r="H760" i="15" s="1"/>
  <c r="H2279" i="15"/>
  <c r="H1855" i="15"/>
  <c r="G1859" i="15"/>
  <c r="H1859" i="15" s="1"/>
  <c r="H1812" i="15"/>
  <c r="H1404" i="15"/>
  <c r="G1408" i="15" s="1"/>
  <c r="H1408" i="15" s="1"/>
  <c r="H1410" i="15"/>
  <c r="H1734" i="15"/>
  <c r="H1513" i="15"/>
  <c r="G1517" i="15"/>
  <c r="H1517" i="15"/>
  <c r="H1519" i="15"/>
  <c r="H1293" i="15"/>
  <c r="H1140" i="15"/>
  <c r="G1144" i="15"/>
  <c r="H1144" i="15"/>
  <c r="H1146" i="15" s="1"/>
  <c r="H1741" i="15"/>
  <c r="G1745" i="15"/>
  <c r="H1745" i="15" s="1"/>
  <c r="H1747" i="15" s="1"/>
  <c r="H1241" i="15"/>
  <c r="H970" i="15"/>
  <c r="H631" i="15"/>
  <c r="H652" i="15" s="1"/>
  <c r="H541" i="15"/>
  <c r="H39" i="15"/>
  <c r="H194" i="15"/>
  <c r="H1506" i="15"/>
  <c r="H1086" i="15"/>
  <c r="G1090" i="15" s="1"/>
  <c r="H1090" i="15" s="1"/>
  <c r="H1092" i="15" s="1"/>
  <c r="H689" i="15"/>
  <c r="H710" i="15" s="1"/>
  <c r="H415" i="15"/>
  <c r="H250" i="15"/>
  <c r="B2" i="14"/>
  <c r="I2" i="14"/>
  <c r="I3" i="14"/>
  <c r="C4" i="14"/>
  <c r="I4" i="14"/>
  <c r="B14" i="14"/>
  <c r="F14" i="14"/>
  <c r="G14" i="14"/>
  <c r="B15" i="14"/>
  <c r="F15" i="14"/>
  <c r="G15" i="14"/>
  <c r="B16" i="14"/>
  <c r="G16" i="14"/>
  <c r="B17" i="14"/>
  <c r="F17" i="14"/>
  <c r="G17" i="14"/>
  <c r="B18" i="14"/>
  <c r="F18" i="14"/>
  <c r="G18" i="14"/>
  <c r="B23" i="14"/>
  <c r="E23" i="14"/>
  <c r="G23" i="14" s="1"/>
  <c r="G28" i="14"/>
  <c r="I30" i="14"/>
  <c r="B47" i="14"/>
  <c r="I47" i="14"/>
  <c r="I48" i="14"/>
  <c r="C49" i="14"/>
  <c r="I49" i="14"/>
  <c r="B59" i="14"/>
  <c r="F59" i="14"/>
  <c r="G59" i="14"/>
  <c r="B60" i="14"/>
  <c r="F60" i="14"/>
  <c r="G60" i="14"/>
  <c r="B61" i="14"/>
  <c r="F61" i="14"/>
  <c r="G61" i="14" s="1"/>
  <c r="B62" i="14"/>
  <c r="F62" i="14"/>
  <c r="G62" i="14" s="1"/>
  <c r="I64" i="14" s="1"/>
  <c r="I76" i="14" s="1"/>
  <c r="B67" i="14"/>
  <c r="E67" i="14"/>
  <c r="G67" i="14"/>
  <c r="I69" i="14" s="1"/>
  <c r="G72" i="14"/>
  <c r="I74" i="14"/>
  <c r="B91" i="14"/>
  <c r="I91" i="14"/>
  <c r="I92" i="14"/>
  <c r="C93" i="14"/>
  <c r="I93" i="14"/>
  <c r="B103" i="14"/>
  <c r="F103" i="14"/>
  <c r="G103" i="14"/>
  <c r="B104" i="14"/>
  <c r="F104" i="14"/>
  <c r="G104" i="14" s="1"/>
  <c r="B105" i="14"/>
  <c r="F105" i="14"/>
  <c r="G105" i="14"/>
  <c r="I108" i="14" s="1"/>
  <c r="B106" i="14"/>
  <c r="F106" i="14"/>
  <c r="G106" i="14"/>
  <c r="B107" i="14"/>
  <c r="F107" i="14"/>
  <c r="G107" i="14"/>
  <c r="B111" i="14"/>
  <c r="E111" i="14"/>
  <c r="G111" i="14" s="1"/>
  <c r="I113" i="14" s="1"/>
  <c r="G116" i="14"/>
  <c r="I118" i="14"/>
  <c r="B137" i="14"/>
  <c r="I137" i="14"/>
  <c r="I138" i="14"/>
  <c r="C139" i="14"/>
  <c r="I139" i="14"/>
  <c r="B149" i="14"/>
  <c r="F149" i="14"/>
  <c r="G149" i="14"/>
  <c r="B150" i="14"/>
  <c r="F150" i="14"/>
  <c r="G150" i="14"/>
  <c r="B151" i="14"/>
  <c r="F151" i="14"/>
  <c r="G151" i="14" s="1"/>
  <c r="B152" i="14"/>
  <c r="F152" i="14"/>
  <c r="G152" i="14"/>
  <c r="B153" i="14"/>
  <c r="F153" i="14"/>
  <c r="G153" i="14"/>
  <c r="B157" i="14"/>
  <c r="E157" i="14"/>
  <c r="G157" i="14"/>
  <c r="G162" i="14"/>
  <c r="I164" i="14"/>
  <c r="B183" i="14"/>
  <c r="I183" i="14"/>
  <c r="I184" i="14"/>
  <c r="C185" i="14"/>
  <c r="I185" i="14"/>
  <c r="B195" i="14"/>
  <c r="F195" i="14"/>
  <c r="G195" i="14"/>
  <c r="B196" i="14"/>
  <c r="F196" i="14"/>
  <c r="G196" i="14"/>
  <c r="B197" i="14"/>
  <c r="F197" i="14"/>
  <c r="G197" i="14" s="1"/>
  <c r="B198" i="14"/>
  <c r="F198" i="14"/>
  <c r="G198" i="14" s="1"/>
  <c r="B199" i="14"/>
  <c r="F199" i="14"/>
  <c r="G199" i="14"/>
  <c r="B203" i="14"/>
  <c r="E203" i="14"/>
  <c r="G203" i="14"/>
  <c r="G208" i="14"/>
  <c r="I210" i="14"/>
  <c r="B229" i="14"/>
  <c r="I229" i="14"/>
  <c r="I230" i="14"/>
  <c r="C231" i="14"/>
  <c r="I231" i="14"/>
  <c r="B241" i="14"/>
  <c r="F241" i="14"/>
  <c r="G241" i="14" s="1"/>
  <c r="B242" i="14"/>
  <c r="F242" i="14"/>
  <c r="G242" i="14"/>
  <c r="B243" i="14"/>
  <c r="F243" i="14"/>
  <c r="G243" i="14"/>
  <c r="B244" i="14"/>
  <c r="F244" i="14"/>
  <c r="G244" i="14"/>
  <c r="B245" i="14"/>
  <c r="F245" i="14"/>
  <c r="G245" i="14" s="1"/>
  <c r="B249" i="14"/>
  <c r="E249" i="14"/>
  <c r="G249" i="14"/>
  <c r="I251" i="14" s="1"/>
  <c r="G254" i="14"/>
  <c r="I256" i="14"/>
  <c r="B275" i="14"/>
  <c r="I275" i="14"/>
  <c r="I276" i="14"/>
  <c r="C277" i="14"/>
  <c r="I277" i="14"/>
  <c r="K278" i="14"/>
  <c r="B287" i="14"/>
  <c r="F287" i="14"/>
  <c r="G287" i="14" s="1"/>
  <c r="I290" i="14" s="1"/>
  <c r="B288" i="14"/>
  <c r="F288" i="14"/>
  <c r="G288" i="14"/>
  <c r="B289" i="14"/>
  <c r="F289" i="14"/>
  <c r="G289" i="14"/>
  <c r="B293" i="14"/>
  <c r="E293" i="14"/>
  <c r="G293" i="14" s="1"/>
  <c r="I295" i="14" s="1"/>
  <c r="I300" i="14"/>
  <c r="B308" i="14"/>
  <c r="I308" i="14"/>
  <c r="I310" i="14"/>
  <c r="G319" i="14"/>
  <c r="G320" i="14"/>
  <c r="G321" i="14"/>
  <c r="G322" i="14"/>
  <c r="G323" i="14"/>
  <c r="B327" i="14"/>
  <c r="E327" i="14"/>
  <c r="G327" i="14"/>
  <c r="F314" i="14"/>
  <c r="G314" i="14"/>
  <c r="I316" i="14" s="1"/>
  <c r="G332" i="14"/>
  <c r="I334" i="14"/>
  <c r="B349" i="14"/>
  <c r="I349" i="14"/>
  <c r="I350" i="14"/>
  <c r="C351" i="14"/>
  <c r="I351" i="14"/>
  <c r="B356" i="14"/>
  <c r="F356" i="14"/>
  <c r="G356" i="14"/>
  <c r="I363" i="14"/>
  <c r="B366" i="14"/>
  <c r="E366" i="14"/>
  <c r="G366" i="14"/>
  <c r="I368" i="14"/>
  <c r="I373" i="14"/>
  <c r="B389" i="14"/>
  <c r="I389" i="14"/>
  <c r="I390" i="14"/>
  <c r="C391" i="14"/>
  <c r="I391" i="14"/>
  <c r="B400" i="14"/>
  <c r="G400" i="14"/>
  <c r="B401" i="14"/>
  <c r="F401" i="14"/>
  <c r="G401" i="14"/>
  <c r="B405" i="14"/>
  <c r="E405" i="14"/>
  <c r="G405" i="14" s="1"/>
  <c r="F395" i="14"/>
  <c r="G395" i="14" s="1"/>
  <c r="I397" i="14" s="1"/>
  <c r="I411" i="14"/>
  <c r="B427" i="14"/>
  <c r="I427" i="14"/>
  <c r="I428" i="14"/>
  <c r="C429" i="14"/>
  <c r="I429" i="14"/>
  <c r="B439" i="14"/>
  <c r="G439" i="14"/>
  <c r="I442" i="14"/>
  <c r="B445" i="14"/>
  <c r="E445" i="14"/>
  <c r="G445" i="14" s="1"/>
  <c r="I451" i="14"/>
  <c r="B2" i="13"/>
  <c r="I2" i="13"/>
  <c r="I3" i="13"/>
  <c r="C4" i="13"/>
  <c r="I4" i="13"/>
  <c r="B9" i="13"/>
  <c r="F9" i="13"/>
  <c r="G9" i="13"/>
  <c r="I14" i="13"/>
  <c r="B17" i="13"/>
  <c r="E17" i="13"/>
  <c r="G17" i="13"/>
  <c r="F8" i="13"/>
  <c r="G8" i="13"/>
  <c r="I10" i="13" s="1"/>
  <c r="I19" i="13"/>
  <c r="B22" i="13"/>
  <c r="E22" i="13"/>
  <c r="G22" i="13"/>
  <c r="I24" i="13"/>
  <c r="B41" i="13"/>
  <c r="I41" i="13"/>
  <c r="I42" i="13"/>
  <c r="C43" i="13"/>
  <c r="I43" i="13"/>
  <c r="B48" i="13"/>
  <c r="F48" i="13"/>
  <c r="G48" i="13"/>
  <c r="I50" i="13" s="1"/>
  <c r="I68" i="13" s="1"/>
  <c r="G55" i="13"/>
  <c r="I56" i="13"/>
  <c r="B59" i="13"/>
  <c r="E59" i="13"/>
  <c r="G59" i="13" s="1"/>
  <c r="I61" i="13" s="1"/>
  <c r="B64" i="13"/>
  <c r="E64" i="13"/>
  <c r="G64" i="13" s="1"/>
  <c r="I66" i="13" s="1"/>
  <c r="B83" i="13"/>
  <c r="I83" i="13"/>
  <c r="I84" i="13"/>
  <c r="C85" i="13"/>
  <c r="I85" i="13"/>
  <c r="G95" i="13"/>
  <c r="I96" i="13"/>
  <c r="B99" i="13"/>
  <c r="E99" i="13"/>
  <c r="G99" i="13"/>
  <c r="B104" i="13"/>
  <c r="E104" i="13"/>
  <c r="G104" i="13" s="1"/>
  <c r="I106" i="13" s="1"/>
  <c r="B123" i="13"/>
  <c r="I123" i="13"/>
  <c r="I124" i="13"/>
  <c r="C125" i="13"/>
  <c r="I125" i="13"/>
  <c r="B130" i="13"/>
  <c r="F130" i="13"/>
  <c r="G130" i="13" s="1"/>
  <c r="I135" i="13"/>
  <c r="B138" i="13"/>
  <c r="E138" i="13"/>
  <c r="G138" i="13" s="1"/>
  <c r="B143" i="13"/>
  <c r="E143" i="13"/>
  <c r="G143" i="13" s="1"/>
  <c r="I145" i="13" s="1"/>
  <c r="B162" i="13"/>
  <c r="I162" i="13"/>
  <c r="I163" i="13"/>
  <c r="C164" i="13"/>
  <c r="I164" i="13"/>
  <c r="B169" i="13"/>
  <c r="F169" i="13"/>
  <c r="G169" i="13" s="1"/>
  <c r="G173" i="13"/>
  <c r="I174" i="13"/>
  <c r="B177" i="13"/>
  <c r="E177" i="13"/>
  <c r="G177" i="13"/>
  <c r="I179" i="13" s="1"/>
  <c r="F168" i="13"/>
  <c r="G168" i="13" s="1"/>
  <c r="B182" i="13"/>
  <c r="E182" i="13"/>
  <c r="G182" i="13" s="1"/>
  <c r="I184" i="13" s="1"/>
  <c r="B201" i="13"/>
  <c r="I201" i="13"/>
  <c r="I202" i="13"/>
  <c r="C203" i="13"/>
  <c r="I203" i="13"/>
  <c r="I217" i="13"/>
  <c r="B220" i="13"/>
  <c r="E220" i="13"/>
  <c r="G220" i="13"/>
  <c r="F207" i="13"/>
  <c r="G207" i="13" s="1"/>
  <c r="I209" i="13" s="1"/>
  <c r="I229" i="13" s="1"/>
  <c r="I222" i="13"/>
  <c r="E225" i="13"/>
  <c r="G225" i="13" s="1"/>
  <c r="I227" i="13" s="1"/>
  <c r="B244" i="13"/>
  <c r="I244" i="13"/>
  <c r="I245" i="13"/>
  <c r="C246" i="13"/>
  <c r="I246" i="13"/>
  <c r="B251" i="13"/>
  <c r="F251" i="13"/>
  <c r="G251" i="13" s="1"/>
  <c r="I257" i="13"/>
  <c r="B260" i="13"/>
  <c r="E260" i="13"/>
  <c r="G260" i="13" s="1"/>
  <c r="B265" i="13"/>
  <c r="E265" i="13"/>
  <c r="G265" i="13" s="1"/>
  <c r="I267" i="13" s="1"/>
  <c r="B284" i="13"/>
  <c r="I284" i="13"/>
  <c r="I285" i="13"/>
  <c r="C286" i="13"/>
  <c r="I286" i="13"/>
  <c r="B295" i="13"/>
  <c r="F295" i="13"/>
  <c r="G295" i="13"/>
  <c r="I297" i="13"/>
  <c r="B300" i="13"/>
  <c r="E300" i="13"/>
  <c r="G300" i="13"/>
  <c r="F290" i="13" s="1"/>
  <c r="G290" i="13" s="1"/>
  <c r="I292" i="13" s="1"/>
  <c r="I309" i="13" s="1"/>
  <c r="I307" i="13"/>
  <c r="B324" i="13"/>
  <c r="I324" i="13"/>
  <c r="I325" i="13"/>
  <c r="C326" i="13"/>
  <c r="I326" i="13"/>
  <c r="B331" i="13"/>
  <c r="F331" i="13"/>
  <c r="G331" i="13"/>
  <c r="I336" i="13"/>
  <c r="B339" i="13"/>
  <c r="E339" i="13"/>
  <c r="G339" i="13"/>
  <c r="B344" i="13"/>
  <c r="E344" i="13"/>
  <c r="G344" i="13"/>
  <c r="I346" i="13"/>
  <c r="B363" i="13"/>
  <c r="I363" i="13"/>
  <c r="I364" i="13"/>
  <c r="C365" i="13"/>
  <c r="I365" i="13"/>
  <c r="B370" i="13"/>
  <c r="F370" i="13"/>
  <c r="G370" i="13"/>
  <c r="B374" i="13"/>
  <c r="F374" i="13"/>
  <c r="G374" i="13"/>
  <c r="I376" i="13"/>
  <c r="B379" i="13"/>
  <c r="E379" i="13"/>
  <c r="G379" i="13"/>
  <c r="F369" i="13"/>
  <c r="G369" i="13" s="1"/>
  <c r="I371" i="13" s="1"/>
  <c r="I381" i="13"/>
  <c r="B384" i="13"/>
  <c r="E384" i="13"/>
  <c r="G384" i="13"/>
  <c r="I386" i="13"/>
  <c r="B403" i="13"/>
  <c r="I403" i="13"/>
  <c r="I404" i="13"/>
  <c r="C405" i="13"/>
  <c r="I405" i="13"/>
  <c r="B414" i="13"/>
  <c r="F414" i="13"/>
  <c r="G414" i="13"/>
  <c r="I416" i="13" s="1"/>
  <c r="B419" i="13"/>
  <c r="E419" i="13"/>
  <c r="G419" i="13"/>
  <c r="I421" i="13" s="1"/>
  <c r="B424" i="13"/>
  <c r="E424" i="13"/>
  <c r="G424" i="13"/>
  <c r="I426" i="13" s="1"/>
  <c r="B443" i="13"/>
  <c r="I443" i="13"/>
  <c r="I444" i="13"/>
  <c r="C445" i="13"/>
  <c r="I445" i="13"/>
  <c r="B450" i="13"/>
  <c r="F450" i="13"/>
  <c r="G450" i="13" s="1"/>
  <c r="I455" i="13"/>
  <c r="B458" i="13"/>
  <c r="E458" i="13"/>
  <c r="G458" i="13" s="1"/>
  <c r="B463" i="13"/>
  <c r="E463" i="13"/>
  <c r="G463" i="13" s="1"/>
  <c r="I465" i="13" s="1"/>
  <c r="B482" i="13"/>
  <c r="I482" i="13"/>
  <c r="I483" i="13"/>
  <c r="C484" i="13"/>
  <c r="I484" i="13"/>
  <c r="B489" i="13"/>
  <c r="F489" i="13"/>
  <c r="G489" i="13" s="1"/>
  <c r="I494" i="13"/>
  <c r="B497" i="13"/>
  <c r="E497" i="13"/>
  <c r="G497" i="13" s="1"/>
  <c r="F488" i="13" s="1"/>
  <c r="G488" i="13"/>
  <c r="I490" i="13" s="1"/>
  <c r="I506" i="13" s="1"/>
  <c r="I499" i="13"/>
  <c r="B502" i="13"/>
  <c r="E502" i="13"/>
  <c r="G502" i="13" s="1"/>
  <c r="I504" i="13" s="1"/>
  <c r="I969" i="16"/>
  <c r="I974" i="16"/>
  <c r="I1459" i="16"/>
  <c r="I1464" i="16"/>
  <c r="I654" i="16"/>
  <c r="I659" i="16"/>
  <c r="I1249" i="16"/>
  <c r="I1254" i="16"/>
  <c r="I269" i="16"/>
  <c r="I274" i="16"/>
  <c r="I1074" i="16"/>
  <c r="I1079" i="16"/>
  <c r="I374" i="16"/>
  <c r="I379" i="16"/>
  <c r="I234" i="16"/>
  <c r="I239" i="16"/>
  <c r="I409" i="16"/>
  <c r="I414" i="16"/>
  <c r="I94" i="16"/>
  <c r="I99" i="16"/>
  <c r="I25" i="16"/>
  <c r="I30" i="16"/>
  <c r="I1389" i="16"/>
  <c r="I1394" i="16"/>
  <c r="H1587" i="15"/>
  <c r="H991" i="15"/>
  <c r="H994" i="15"/>
  <c r="H2555" i="15"/>
  <c r="H2557" i="15" s="1"/>
  <c r="F512" i="15"/>
  <c r="H543" i="15"/>
  <c r="H544" i="15"/>
  <c r="H545" i="15"/>
  <c r="H546" i="15"/>
  <c r="H2507" i="15"/>
  <c r="F2477" i="15"/>
  <c r="F2527" i="15"/>
  <c r="H2559" i="15"/>
  <c r="H2560" i="15" s="1"/>
  <c r="H1527" i="15"/>
  <c r="H1755" i="15"/>
  <c r="H2607" i="15"/>
  <c r="H2609" i="15"/>
  <c r="H2610" i="15" s="1"/>
  <c r="H218" i="15"/>
  <c r="F181" i="15"/>
  <c r="F1385" i="15"/>
  <c r="H1421" i="15"/>
  <c r="H1420" i="15"/>
  <c r="H1422" i="15"/>
  <c r="H1423" i="15" s="1"/>
  <c r="F615" i="15"/>
  <c r="H656" i="15"/>
  <c r="H657" i="15" s="1"/>
  <c r="H993" i="15"/>
  <c r="F1012" i="15"/>
  <c r="I402" i="14"/>
  <c r="F281" i="14"/>
  <c r="G281" i="14"/>
  <c r="I284" i="14"/>
  <c r="I324" i="14"/>
  <c r="I200" i="14"/>
  <c r="I154" i="14"/>
  <c r="F143" i="14"/>
  <c r="G143" i="14" s="1"/>
  <c r="I146" i="14" s="1"/>
  <c r="I166" i="14" s="1"/>
  <c r="I159" i="14"/>
  <c r="I246" i="14"/>
  <c r="I20" i="14"/>
  <c r="F97" i="14"/>
  <c r="G97" i="14" s="1"/>
  <c r="I100" i="14" s="1"/>
  <c r="I120" i="14" s="1"/>
  <c r="F8" i="14"/>
  <c r="G8" i="14" s="1"/>
  <c r="I11" i="14" s="1"/>
  <c r="I32" i="14" s="1"/>
  <c r="I25" i="14"/>
  <c r="F409" i="13"/>
  <c r="G409" i="13"/>
  <c r="I411" i="13" s="1"/>
  <c r="I341" i="13"/>
  <c r="F330" i="13"/>
  <c r="G330" i="13" s="1"/>
  <c r="I332" i="13" s="1"/>
  <c r="I348" i="13" s="1"/>
  <c r="I302" i="13"/>
  <c r="I170" i="13"/>
  <c r="I186" i="13" s="1"/>
  <c r="I205" i="14"/>
  <c r="F189" i="14"/>
  <c r="G189" i="14" s="1"/>
  <c r="I192" i="14" s="1"/>
  <c r="I212" i="14" s="1"/>
  <c r="F355" i="14"/>
  <c r="G355" i="14" s="1"/>
  <c r="I358" i="14" s="1"/>
  <c r="I375" i="14"/>
  <c r="F235" i="14"/>
  <c r="G235" i="14" s="1"/>
  <c r="I238" i="14" s="1"/>
  <c r="F53" i="14"/>
  <c r="G53" i="14" s="1"/>
  <c r="I56" i="14" s="1"/>
  <c r="I407" i="14"/>
  <c r="I413" i="14" s="1"/>
  <c r="I329" i="14"/>
  <c r="H1049" i="15"/>
  <c r="H1050" i="15" s="1"/>
  <c r="F2058" i="15"/>
  <c r="H2089" i="15"/>
  <c r="H1530" i="15"/>
  <c r="F1494" i="15"/>
  <c r="H1758" i="15"/>
  <c r="F1719" i="15"/>
  <c r="H1757" i="15"/>
  <c r="H1759" i="15"/>
  <c r="H1760" i="15" s="1"/>
  <c r="H1756" i="15" s="1"/>
  <c r="H1761" i="15" s="1"/>
  <c r="I258" i="14"/>
  <c r="I352" i="13"/>
  <c r="I353" i="13" s="1"/>
  <c r="I260" i="14"/>
  <c r="I215" i="14"/>
  <c r="I123" i="14"/>
  <c r="I34" i="14"/>
  <c r="B2" i="12"/>
  <c r="I2" i="12"/>
  <c r="I3" i="12"/>
  <c r="C4" i="12"/>
  <c r="I4" i="12"/>
  <c r="B9" i="12"/>
  <c r="F9" i="12"/>
  <c r="G9" i="12"/>
  <c r="B14" i="12"/>
  <c r="F14" i="12"/>
  <c r="G14" i="12"/>
  <c r="B15" i="12"/>
  <c r="F15" i="12"/>
  <c r="G15" i="12"/>
  <c r="B16" i="12"/>
  <c r="F16" i="12"/>
  <c r="G16" i="12"/>
  <c r="B21" i="12"/>
  <c r="E21" i="12"/>
  <c r="G21" i="12"/>
  <c r="I27" i="12"/>
  <c r="B42" i="12"/>
  <c r="I42" i="12"/>
  <c r="I43" i="12"/>
  <c r="C44" i="12"/>
  <c r="I44" i="12"/>
  <c r="B49" i="12"/>
  <c r="F49" i="12"/>
  <c r="G49" i="12"/>
  <c r="B50" i="12"/>
  <c r="F50" i="12"/>
  <c r="G50" i="12"/>
  <c r="B55" i="12"/>
  <c r="F55" i="12"/>
  <c r="G55" i="12"/>
  <c r="B56" i="12"/>
  <c r="F56" i="12"/>
  <c r="G56" i="12"/>
  <c r="B57" i="12"/>
  <c r="F57" i="12"/>
  <c r="G57" i="12"/>
  <c r="B58" i="12"/>
  <c r="F58" i="12"/>
  <c r="G58" i="12"/>
  <c r="B59" i="12"/>
  <c r="F59" i="12"/>
  <c r="G59" i="12"/>
  <c r="B64" i="12"/>
  <c r="E64" i="12"/>
  <c r="G64" i="12"/>
  <c r="F48" i="12"/>
  <c r="G48" i="12"/>
  <c r="I52" i="12"/>
  <c r="I70" i="12"/>
  <c r="B85" i="12"/>
  <c r="I85" i="12"/>
  <c r="I86" i="12"/>
  <c r="C87" i="12"/>
  <c r="I87" i="12"/>
  <c r="B92" i="12"/>
  <c r="F92" i="12"/>
  <c r="G92" i="12"/>
  <c r="B93" i="12"/>
  <c r="F93" i="12"/>
  <c r="G93" i="12"/>
  <c r="B98" i="12"/>
  <c r="F98" i="12"/>
  <c r="G98" i="12"/>
  <c r="B99" i="12"/>
  <c r="F99" i="12"/>
  <c r="G99" i="12"/>
  <c r="B100" i="12"/>
  <c r="F100" i="12"/>
  <c r="G100" i="12"/>
  <c r="B101" i="12"/>
  <c r="F101" i="12"/>
  <c r="G101" i="12"/>
  <c r="B102" i="12"/>
  <c r="F102" i="12"/>
  <c r="G102" i="12"/>
  <c r="B103" i="12"/>
  <c r="F103" i="12"/>
  <c r="G103" i="12"/>
  <c r="B104" i="12"/>
  <c r="F104" i="12"/>
  <c r="G104" i="12"/>
  <c r="B105" i="12"/>
  <c r="F105" i="12"/>
  <c r="G105" i="12"/>
  <c r="B106" i="12"/>
  <c r="F106" i="12"/>
  <c r="G106" i="12"/>
  <c r="B107" i="12"/>
  <c r="F107" i="12"/>
  <c r="G107" i="12"/>
  <c r="B112" i="12"/>
  <c r="E112" i="12"/>
  <c r="G112" i="12"/>
  <c r="F91" i="12"/>
  <c r="G91" i="12"/>
  <c r="I114" i="12"/>
  <c r="I118" i="12"/>
  <c r="B133" i="12"/>
  <c r="I133" i="12"/>
  <c r="I134" i="12"/>
  <c r="C135" i="12"/>
  <c r="I135" i="12"/>
  <c r="B140" i="12"/>
  <c r="F140" i="12"/>
  <c r="G140" i="12"/>
  <c r="B141" i="12"/>
  <c r="F141" i="12"/>
  <c r="G141" i="12"/>
  <c r="B146" i="12"/>
  <c r="F146" i="12"/>
  <c r="G146" i="12"/>
  <c r="B147" i="12"/>
  <c r="F147" i="12"/>
  <c r="G147" i="12"/>
  <c r="B148" i="12"/>
  <c r="F148" i="12"/>
  <c r="G148" i="12"/>
  <c r="B149" i="12"/>
  <c r="F149" i="12"/>
  <c r="G149" i="12"/>
  <c r="B150" i="12"/>
  <c r="F150" i="12"/>
  <c r="G150" i="12"/>
  <c r="B151" i="12"/>
  <c r="F151" i="12"/>
  <c r="G151" i="12"/>
  <c r="B152" i="12"/>
  <c r="F152" i="12"/>
  <c r="G152" i="12"/>
  <c r="B153" i="12"/>
  <c r="F153" i="12"/>
  <c r="G153" i="12"/>
  <c r="B158" i="12"/>
  <c r="E158" i="12"/>
  <c r="G158" i="12"/>
  <c r="F139" i="12"/>
  <c r="G139" i="12"/>
  <c r="I164" i="12"/>
  <c r="B2" i="11"/>
  <c r="I2" i="11"/>
  <c r="I3" i="11"/>
  <c r="C4" i="11"/>
  <c r="I4" i="11"/>
  <c r="B9" i="11"/>
  <c r="F9" i="11"/>
  <c r="G9" i="11"/>
  <c r="B14" i="11"/>
  <c r="F14" i="11"/>
  <c r="G14" i="11"/>
  <c r="B15" i="11"/>
  <c r="F15" i="11"/>
  <c r="G15" i="11"/>
  <c r="B16" i="11"/>
  <c r="F16" i="11"/>
  <c r="G16" i="11"/>
  <c r="B17" i="11"/>
  <c r="F17" i="11"/>
  <c r="G17" i="11"/>
  <c r="B18" i="11"/>
  <c r="F18" i="11"/>
  <c r="G18" i="11"/>
  <c r="B23" i="11"/>
  <c r="E23" i="11"/>
  <c r="G23" i="11"/>
  <c r="I29" i="11"/>
  <c r="B44" i="11"/>
  <c r="I44" i="11"/>
  <c r="I45" i="11"/>
  <c r="C46" i="11"/>
  <c r="I46" i="11"/>
  <c r="B51" i="11"/>
  <c r="F51" i="11"/>
  <c r="G51" i="11"/>
  <c r="B56" i="11"/>
  <c r="F56" i="11"/>
  <c r="G56" i="11"/>
  <c r="B57" i="11"/>
  <c r="F57" i="11"/>
  <c r="G57" i="11"/>
  <c r="B58" i="11"/>
  <c r="F58" i="11"/>
  <c r="G58" i="11"/>
  <c r="B59" i="11"/>
  <c r="F59" i="11"/>
  <c r="G59" i="11"/>
  <c r="B65" i="11"/>
  <c r="E65" i="11"/>
  <c r="G65" i="11"/>
  <c r="I67" i="11"/>
  <c r="I71" i="11"/>
  <c r="B86" i="11"/>
  <c r="I86" i="11"/>
  <c r="I87" i="11"/>
  <c r="C88" i="11"/>
  <c r="I88" i="11"/>
  <c r="B93" i="11"/>
  <c r="F93" i="11"/>
  <c r="G93" i="11"/>
  <c r="B98" i="11"/>
  <c r="F98" i="11"/>
  <c r="G98" i="11"/>
  <c r="B99" i="11"/>
  <c r="F99" i="11"/>
  <c r="G99" i="11"/>
  <c r="B100" i="11"/>
  <c r="F100" i="11"/>
  <c r="G100" i="11"/>
  <c r="B101" i="11"/>
  <c r="F101" i="11"/>
  <c r="G101" i="11"/>
  <c r="B107" i="11"/>
  <c r="E107" i="11"/>
  <c r="G107" i="11"/>
  <c r="I109" i="11"/>
  <c r="I113" i="11"/>
  <c r="B128" i="11"/>
  <c r="I128" i="11"/>
  <c r="I129" i="11"/>
  <c r="C130" i="11"/>
  <c r="I130" i="11"/>
  <c r="B135" i="11"/>
  <c r="F135" i="11"/>
  <c r="G135" i="11"/>
  <c r="B140" i="11"/>
  <c r="F140" i="11"/>
  <c r="G140" i="11"/>
  <c r="B141" i="11"/>
  <c r="F141" i="11"/>
  <c r="G141" i="11"/>
  <c r="B142" i="11"/>
  <c r="F142" i="11"/>
  <c r="G142" i="11"/>
  <c r="B143" i="11"/>
  <c r="F143" i="11"/>
  <c r="G143" i="11"/>
  <c r="B144" i="11"/>
  <c r="F144" i="11"/>
  <c r="G144" i="11"/>
  <c r="B150" i="11"/>
  <c r="E150" i="11"/>
  <c r="G150" i="11"/>
  <c r="I152" i="11"/>
  <c r="I156" i="11"/>
  <c r="B171" i="11"/>
  <c r="I171" i="11"/>
  <c r="I172" i="11"/>
  <c r="C173" i="11"/>
  <c r="I173" i="11"/>
  <c r="B178" i="11"/>
  <c r="F178" i="11"/>
  <c r="G178" i="11"/>
  <c r="B183" i="11"/>
  <c r="F183" i="11"/>
  <c r="G183" i="11"/>
  <c r="B184" i="11"/>
  <c r="E184" i="11"/>
  <c r="F184" i="11"/>
  <c r="G184" i="11"/>
  <c r="B185" i="11"/>
  <c r="E185" i="11"/>
  <c r="F185" i="11"/>
  <c r="G185" i="11"/>
  <c r="B186" i="11"/>
  <c r="E186" i="11"/>
  <c r="F186" i="11"/>
  <c r="G186" i="11"/>
  <c r="B187" i="11"/>
  <c r="E187" i="11"/>
  <c r="F187" i="11"/>
  <c r="G187" i="11"/>
  <c r="B188" i="11"/>
  <c r="F188" i="11"/>
  <c r="G188" i="11"/>
  <c r="B192" i="11"/>
  <c r="E192" i="11"/>
  <c r="G192" i="11"/>
  <c r="F177" i="11"/>
  <c r="G177" i="11"/>
  <c r="I198" i="11"/>
  <c r="B213" i="11"/>
  <c r="I213" i="11"/>
  <c r="I214" i="11"/>
  <c r="C215" i="11"/>
  <c r="I215" i="11"/>
  <c r="B224" i="11"/>
  <c r="F224" i="11"/>
  <c r="G224" i="11"/>
  <c r="I227" i="11"/>
  <c r="B230" i="11"/>
  <c r="E230" i="11"/>
  <c r="G230" i="11"/>
  <c r="F219" i="11"/>
  <c r="G219" i="11"/>
  <c r="I221" i="11"/>
  <c r="I236" i="11"/>
  <c r="B2" i="10"/>
  <c r="I2" i="10"/>
  <c r="I3" i="10"/>
  <c r="C4" i="10"/>
  <c r="I4" i="10"/>
  <c r="B9" i="10"/>
  <c r="F9" i="10"/>
  <c r="G9" i="10"/>
  <c r="B10" i="10"/>
  <c r="F10" i="10"/>
  <c r="G10" i="10"/>
  <c r="B11" i="10"/>
  <c r="F11" i="10"/>
  <c r="G11" i="10"/>
  <c r="B12" i="10"/>
  <c r="F12" i="10"/>
  <c r="G12" i="10"/>
  <c r="B16" i="10"/>
  <c r="F16" i="10"/>
  <c r="G16" i="10"/>
  <c r="B17" i="10"/>
  <c r="F17" i="10"/>
  <c r="G17" i="10"/>
  <c r="B18" i="10"/>
  <c r="F18" i="10"/>
  <c r="G18" i="10"/>
  <c r="B19" i="10"/>
  <c r="F19" i="10"/>
  <c r="G19" i="10"/>
  <c r="B20" i="10"/>
  <c r="F20" i="10"/>
  <c r="G20" i="10"/>
  <c r="B24" i="10"/>
  <c r="E24" i="10"/>
  <c r="G24" i="10"/>
  <c r="F8" i="10"/>
  <c r="G8" i="10"/>
  <c r="B25" i="10"/>
  <c r="E25" i="10"/>
  <c r="G25" i="10"/>
  <c r="I31" i="10"/>
  <c r="B46" i="10"/>
  <c r="I46" i="10"/>
  <c r="I47" i="10"/>
  <c r="C48" i="10"/>
  <c r="I48" i="10"/>
  <c r="B53" i="10"/>
  <c r="F53" i="10"/>
  <c r="G53" i="10"/>
  <c r="B54" i="10"/>
  <c r="F54" i="10"/>
  <c r="G54" i="10"/>
  <c r="B55" i="10"/>
  <c r="F55" i="10"/>
  <c r="G55" i="10"/>
  <c r="B56" i="10"/>
  <c r="F56" i="10"/>
  <c r="G56" i="10"/>
  <c r="B57" i="10"/>
  <c r="F57" i="10"/>
  <c r="G57" i="10"/>
  <c r="B61" i="10"/>
  <c r="F61" i="10"/>
  <c r="G61" i="10"/>
  <c r="B62" i="10"/>
  <c r="F62" i="10"/>
  <c r="G62" i="10"/>
  <c r="B63" i="10"/>
  <c r="F63" i="10"/>
  <c r="G63" i="10"/>
  <c r="B64" i="10"/>
  <c r="F64" i="10"/>
  <c r="G64" i="10"/>
  <c r="B65" i="10"/>
  <c r="F65" i="10"/>
  <c r="G65" i="10"/>
  <c r="B66" i="10"/>
  <c r="F66" i="10"/>
  <c r="G66" i="10"/>
  <c r="B67" i="10"/>
  <c r="F67" i="10"/>
  <c r="G67" i="10"/>
  <c r="B68" i="10"/>
  <c r="F68" i="10"/>
  <c r="G68" i="10"/>
  <c r="B72" i="10"/>
  <c r="E72" i="10"/>
  <c r="G72" i="10"/>
  <c r="F52" i="10"/>
  <c r="G52" i="10"/>
  <c r="B73" i="10"/>
  <c r="E73" i="10"/>
  <c r="G73" i="10"/>
  <c r="I79" i="10"/>
  <c r="B2" i="9"/>
  <c r="I2" i="9"/>
  <c r="I3" i="9"/>
  <c r="C4" i="9"/>
  <c r="I4" i="9"/>
  <c r="B9" i="9"/>
  <c r="F9" i="9"/>
  <c r="G9" i="9"/>
  <c r="B10" i="9"/>
  <c r="F10" i="9"/>
  <c r="G10" i="9"/>
  <c r="B15" i="9"/>
  <c r="F15" i="9"/>
  <c r="G15" i="9"/>
  <c r="I17" i="9"/>
  <c r="B20" i="9"/>
  <c r="E20" i="9"/>
  <c r="G20" i="9"/>
  <c r="F8" i="9"/>
  <c r="G8" i="9"/>
  <c r="I12" i="9"/>
  <c r="I27" i="9"/>
  <c r="B2" i="8"/>
  <c r="I2" i="8"/>
  <c r="I3" i="8"/>
  <c r="C4" i="8"/>
  <c r="I4" i="8"/>
  <c r="B9" i="8"/>
  <c r="F9" i="8"/>
  <c r="G9" i="8"/>
  <c r="B10" i="8"/>
  <c r="F10" i="8"/>
  <c r="G10" i="8"/>
  <c r="B15" i="8"/>
  <c r="F15" i="8"/>
  <c r="G15" i="8"/>
  <c r="N15" i="8"/>
  <c r="Q15" i="8"/>
  <c r="B16" i="8"/>
  <c r="F16" i="8"/>
  <c r="G16" i="8"/>
  <c r="N16" i="8"/>
  <c r="Q16" i="8"/>
  <c r="B17" i="8"/>
  <c r="F17" i="8"/>
  <c r="G17" i="8"/>
  <c r="N17" i="8"/>
  <c r="Q17" i="8"/>
  <c r="B18" i="8"/>
  <c r="F18" i="8"/>
  <c r="G18" i="8"/>
  <c r="N18" i="8"/>
  <c r="Q18" i="8"/>
  <c r="B19" i="8"/>
  <c r="F19" i="8"/>
  <c r="G19" i="8"/>
  <c r="N19" i="8"/>
  <c r="Q19" i="8"/>
  <c r="B20" i="8"/>
  <c r="F20" i="8"/>
  <c r="G20" i="8"/>
  <c r="N20" i="8"/>
  <c r="Q20" i="8"/>
  <c r="B21" i="8"/>
  <c r="F21" i="8"/>
  <c r="G21" i="8"/>
  <c r="N21" i="8"/>
  <c r="Q21" i="8"/>
  <c r="B22" i="8"/>
  <c r="F22" i="8"/>
  <c r="G22" i="8"/>
  <c r="N22" i="8"/>
  <c r="Q22" i="8"/>
  <c r="B23" i="8"/>
  <c r="F23" i="8"/>
  <c r="G23" i="8"/>
  <c r="N23" i="8"/>
  <c r="Q23" i="8"/>
  <c r="B28" i="8"/>
  <c r="E28" i="8"/>
  <c r="G28" i="8"/>
  <c r="I34" i="8"/>
  <c r="B49" i="8"/>
  <c r="I49" i="8"/>
  <c r="I50" i="8"/>
  <c r="C51" i="8"/>
  <c r="I51" i="8"/>
  <c r="B56" i="8"/>
  <c r="F56" i="8"/>
  <c r="G56" i="8"/>
  <c r="B61" i="8"/>
  <c r="F61" i="8"/>
  <c r="G61" i="8"/>
  <c r="B62" i="8"/>
  <c r="F62" i="8"/>
  <c r="G62" i="8"/>
  <c r="B63" i="8"/>
  <c r="F63" i="8"/>
  <c r="G63" i="8"/>
  <c r="B69" i="8"/>
  <c r="E69" i="8"/>
  <c r="G69" i="8"/>
  <c r="F55" i="8"/>
  <c r="G55" i="8"/>
  <c r="I58" i="8"/>
  <c r="I75" i="8"/>
  <c r="B90" i="8"/>
  <c r="I90" i="8"/>
  <c r="I91" i="8"/>
  <c r="C92" i="8"/>
  <c r="I92" i="8"/>
  <c r="B103" i="8"/>
  <c r="F103" i="8"/>
  <c r="G103" i="8"/>
  <c r="B104" i="8"/>
  <c r="F104" i="8"/>
  <c r="G104" i="8"/>
  <c r="B110" i="8"/>
  <c r="E110" i="8"/>
  <c r="G110" i="8"/>
  <c r="I112" i="8"/>
  <c r="I116" i="8"/>
  <c r="B131" i="8"/>
  <c r="I131" i="8"/>
  <c r="I132" i="8"/>
  <c r="C133" i="8"/>
  <c r="I133" i="8"/>
  <c r="B138" i="8"/>
  <c r="F138" i="8"/>
  <c r="G138" i="8"/>
  <c r="B139" i="8"/>
  <c r="F139" i="8"/>
  <c r="G139" i="8"/>
  <c r="B145" i="8"/>
  <c r="F145" i="8"/>
  <c r="G145" i="8"/>
  <c r="B146" i="8"/>
  <c r="F146" i="8"/>
  <c r="G146" i="8"/>
  <c r="B147" i="8"/>
  <c r="F147" i="8"/>
  <c r="G147" i="8"/>
  <c r="B148" i="8"/>
  <c r="F148" i="8"/>
  <c r="G148" i="8"/>
  <c r="B149" i="8"/>
  <c r="F149" i="8"/>
  <c r="G149" i="8"/>
  <c r="B150" i="8"/>
  <c r="F150" i="8"/>
  <c r="G150" i="8"/>
  <c r="B151" i="8"/>
  <c r="F151" i="8"/>
  <c r="G151" i="8"/>
  <c r="B156" i="8"/>
  <c r="E156" i="8"/>
  <c r="G156" i="8"/>
  <c r="I162" i="8"/>
  <c r="B2" i="7"/>
  <c r="I2" i="7"/>
  <c r="I3" i="7"/>
  <c r="C4" i="7"/>
  <c r="I4" i="7"/>
  <c r="B9" i="7"/>
  <c r="F9" i="7"/>
  <c r="G9" i="7"/>
  <c r="B10" i="7"/>
  <c r="F10" i="7"/>
  <c r="G10" i="7"/>
  <c r="B14" i="7"/>
  <c r="F14" i="7"/>
  <c r="G14" i="7"/>
  <c r="B15" i="7"/>
  <c r="F15" i="7"/>
  <c r="G15" i="7"/>
  <c r="B20" i="7"/>
  <c r="E20" i="7"/>
  <c r="G20" i="7"/>
  <c r="I27" i="7"/>
  <c r="B2" i="6"/>
  <c r="I2" i="6"/>
  <c r="I3" i="6"/>
  <c r="C4" i="6"/>
  <c r="I4" i="6"/>
  <c r="B9" i="6"/>
  <c r="F9" i="6"/>
  <c r="G9" i="6"/>
  <c r="B13" i="6"/>
  <c r="E13" i="6"/>
  <c r="G13" i="6"/>
  <c r="F13" i="6"/>
  <c r="B14" i="6"/>
  <c r="F14" i="6"/>
  <c r="G14" i="6"/>
  <c r="B15" i="6"/>
  <c r="F15" i="6"/>
  <c r="G15" i="6"/>
  <c r="B16" i="6"/>
  <c r="E16" i="6"/>
  <c r="F16" i="6"/>
  <c r="G16" i="6"/>
  <c r="B17" i="6"/>
  <c r="F17" i="6"/>
  <c r="G17" i="6"/>
  <c r="B18" i="6"/>
  <c r="F18" i="6"/>
  <c r="G18" i="6"/>
  <c r="B19" i="6"/>
  <c r="F19" i="6"/>
  <c r="G19" i="6"/>
  <c r="B23" i="6"/>
  <c r="E23" i="6"/>
  <c r="G23" i="6"/>
  <c r="B24" i="6"/>
  <c r="E24" i="6"/>
  <c r="F24" i="6"/>
  <c r="I30" i="6"/>
  <c r="B45" i="6"/>
  <c r="I45" i="6"/>
  <c r="I46" i="6"/>
  <c r="C47" i="6"/>
  <c r="I47" i="6"/>
  <c r="B52" i="6"/>
  <c r="F52" i="6"/>
  <c r="G52" i="6"/>
  <c r="B56" i="6"/>
  <c r="F56" i="6"/>
  <c r="G56" i="6"/>
  <c r="B57" i="6"/>
  <c r="F57" i="6"/>
  <c r="G57" i="6"/>
  <c r="B58" i="6"/>
  <c r="F58" i="6"/>
  <c r="G58" i="6"/>
  <c r="B59" i="6"/>
  <c r="F59" i="6"/>
  <c r="G59" i="6"/>
  <c r="B60" i="6"/>
  <c r="F60" i="6"/>
  <c r="G60" i="6"/>
  <c r="B61" i="6"/>
  <c r="F61" i="6"/>
  <c r="G61" i="6"/>
  <c r="B62" i="6"/>
  <c r="F62" i="6"/>
  <c r="G62" i="6"/>
  <c r="B63" i="6"/>
  <c r="F63" i="6"/>
  <c r="G63" i="6"/>
  <c r="B67" i="6"/>
  <c r="E67" i="6"/>
  <c r="G67" i="6"/>
  <c r="I70" i="6"/>
  <c r="F51" i="6"/>
  <c r="G51" i="6"/>
  <c r="G68" i="6"/>
  <c r="I74" i="6"/>
  <c r="B89" i="6"/>
  <c r="I89" i="6"/>
  <c r="I90" i="6"/>
  <c r="C91" i="6"/>
  <c r="I91" i="6"/>
  <c r="B101" i="6"/>
  <c r="F101" i="6"/>
  <c r="G101" i="6"/>
  <c r="B102" i="6"/>
  <c r="F102" i="6"/>
  <c r="G102" i="6"/>
  <c r="B107" i="6"/>
  <c r="E107" i="6"/>
  <c r="G107" i="6"/>
  <c r="I113" i="6"/>
  <c r="B128" i="6"/>
  <c r="I128" i="6"/>
  <c r="I129" i="6"/>
  <c r="C130" i="6"/>
  <c r="I130" i="6"/>
  <c r="B139" i="6"/>
  <c r="F139" i="6"/>
  <c r="G139" i="6"/>
  <c r="B140" i="6"/>
  <c r="F140" i="6"/>
  <c r="G140" i="6"/>
  <c r="B141" i="6"/>
  <c r="F141" i="6"/>
  <c r="G141" i="6"/>
  <c r="B145" i="6"/>
  <c r="E145" i="6"/>
  <c r="G145" i="6"/>
  <c r="I151" i="6"/>
  <c r="B166" i="6"/>
  <c r="I166" i="6"/>
  <c r="I167" i="6"/>
  <c r="C168" i="6"/>
  <c r="I168" i="6"/>
  <c r="B173" i="6"/>
  <c r="F173" i="6"/>
  <c r="G173" i="6"/>
  <c r="B177" i="6"/>
  <c r="F177" i="6"/>
  <c r="G177" i="6"/>
  <c r="B178" i="6"/>
  <c r="F178" i="6"/>
  <c r="G178" i="6"/>
  <c r="B179" i="6"/>
  <c r="F179" i="6"/>
  <c r="G179" i="6"/>
  <c r="B180" i="6"/>
  <c r="F180" i="6"/>
  <c r="G180" i="6"/>
  <c r="B181" i="6"/>
  <c r="F181" i="6"/>
  <c r="G181" i="6"/>
  <c r="B182" i="6"/>
  <c r="F182" i="6"/>
  <c r="G182" i="6"/>
  <c r="B186" i="6"/>
  <c r="E186" i="6"/>
  <c r="G186" i="6"/>
  <c r="I192" i="6"/>
  <c r="B207" i="6"/>
  <c r="I207" i="6"/>
  <c r="I208" i="6"/>
  <c r="C209" i="6"/>
  <c r="I209" i="6"/>
  <c r="B214" i="6"/>
  <c r="F214" i="6"/>
  <c r="G214" i="6"/>
  <c r="B218" i="6"/>
  <c r="F218" i="6"/>
  <c r="G218" i="6"/>
  <c r="B219" i="6"/>
  <c r="F219" i="6"/>
  <c r="G219" i="6"/>
  <c r="B220" i="6"/>
  <c r="F220" i="6"/>
  <c r="G220" i="6"/>
  <c r="B221" i="6"/>
  <c r="F221" i="6"/>
  <c r="G221" i="6"/>
  <c r="B222" i="6"/>
  <c r="F222" i="6"/>
  <c r="G222" i="6"/>
  <c r="B223" i="6"/>
  <c r="F223" i="6"/>
  <c r="G223" i="6"/>
  <c r="B224" i="6"/>
  <c r="F224" i="6"/>
  <c r="G224" i="6"/>
  <c r="B228" i="6"/>
  <c r="E228" i="6"/>
  <c r="G228" i="6"/>
  <c r="I230" i="6"/>
  <c r="I234" i="6"/>
  <c r="B249" i="6"/>
  <c r="I249" i="6"/>
  <c r="I250" i="6"/>
  <c r="C251" i="6"/>
  <c r="I251" i="6"/>
  <c r="B260" i="6"/>
  <c r="F260" i="6"/>
  <c r="G260" i="6"/>
  <c r="B261" i="6"/>
  <c r="F261" i="6"/>
  <c r="G261" i="6"/>
  <c r="B262" i="6"/>
  <c r="F262" i="6"/>
  <c r="G262" i="6"/>
  <c r="B267" i="6"/>
  <c r="E267" i="6"/>
  <c r="G267" i="6"/>
  <c r="F255" i="6"/>
  <c r="G255" i="6"/>
  <c r="I257" i="6"/>
  <c r="I273" i="6"/>
  <c r="B2" i="5"/>
  <c r="I2" i="5"/>
  <c r="I3" i="5"/>
  <c r="C4" i="5"/>
  <c r="I4" i="5"/>
  <c r="B9" i="5"/>
  <c r="F9" i="5"/>
  <c r="G9" i="5"/>
  <c r="B14" i="5"/>
  <c r="F14" i="5"/>
  <c r="G14" i="5"/>
  <c r="I17" i="5"/>
  <c r="B20" i="5"/>
  <c r="E20" i="5"/>
  <c r="G20" i="5"/>
  <c r="I26" i="5"/>
  <c r="B42" i="5"/>
  <c r="I42" i="5"/>
  <c r="I43" i="5"/>
  <c r="C44" i="5"/>
  <c r="I44" i="5"/>
  <c r="B53" i="5"/>
  <c r="F53" i="5"/>
  <c r="G53" i="5"/>
  <c r="B54" i="5"/>
  <c r="F54" i="5"/>
  <c r="G54" i="5"/>
  <c r="B59" i="5"/>
  <c r="E59" i="5"/>
  <c r="G59" i="5"/>
  <c r="F48" i="5"/>
  <c r="G48" i="5"/>
  <c r="I50" i="5"/>
  <c r="I65" i="5"/>
  <c r="B80" i="5"/>
  <c r="I80" i="5"/>
  <c r="I81" i="5"/>
  <c r="C82" i="5"/>
  <c r="I82" i="5"/>
  <c r="B91" i="5"/>
  <c r="F91" i="5"/>
  <c r="G91" i="5"/>
  <c r="B92" i="5"/>
  <c r="F92" i="5"/>
  <c r="G92" i="5"/>
  <c r="B93" i="5"/>
  <c r="F93" i="5"/>
  <c r="G93" i="5"/>
  <c r="B94" i="5"/>
  <c r="F94" i="5"/>
  <c r="G94" i="5"/>
  <c r="B95" i="5"/>
  <c r="F95" i="5"/>
  <c r="G95" i="5"/>
  <c r="B96" i="5"/>
  <c r="F96" i="5"/>
  <c r="G96" i="5"/>
  <c r="B97" i="5"/>
  <c r="F97" i="5"/>
  <c r="G97" i="5"/>
  <c r="B98" i="5"/>
  <c r="F98" i="5"/>
  <c r="G98" i="5"/>
  <c r="B99" i="5"/>
  <c r="F99" i="5"/>
  <c r="G99" i="5"/>
  <c r="B100" i="5"/>
  <c r="F100" i="5"/>
  <c r="G100" i="5"/>
  <c r="B101" i="5"/>
  <c r="F101" i="5"/>
  <c r="G101" i="5"/>
  <c r="B106" i="5"/>
  <c r="E106" i="5"/>
  <c r="G106" i="5"/>
  <c r="F86" i="5"/>
  <c r="G86" i="5"/>
  <c r="I88" i="5"/>
  <c r="I112" i="5"/>
  <c r="I66" i="8"/>
  <c r="I180" i="11"/>
  <c r="I26" i="10"/>
  <c r="I17" i="7"/>
  <c r="I58" i="10"/>
  <c r="I104" i="6"/>
  <c r="G24" i="6"/>
  <c r="I61" i="12"/>
  <c r="I56" i="5"/>
  <c r="I109" i="12"/>
  <c r="I53" i="6"/>
  <c r="I104" i="11"/>
  <c r="I107" i="8"/>
  <c r="I71" i="8"/>
  <c r="I77" i="8"/>
  <c r="I62" i="11"/>
  <c r="F213" i="6"/>
  <c r="G213" i="6"/>
  <c r="I215" i="6"/>
  <c r="I142" i="6"/>
  <c r="I95" i="12"/>
  <c r="I153" i="8"/>
  <c r="I147" i="11"/>
  <c r="I143" i="12"/>
  <c r="I147" i="6"/>
  <c r="F134" i="6"/>
  <c r="G134" i="6"/>
  <c r="I136" i="6"/>
  <c r="I64" i="6"/>
  <c r="I76" i="6"/>
  <c r="F8" i="7"/>
  <c r="G8" i="7"/>
  <c r="I11" i="7"/>
  <c r="I22" i="7"/>
  <c r="F137" i="8"/>
  <c r="G137" i="8"/>
  <c r="I141" i="8"/>
  <c r="I158" i="8"/>
  <c r="I225" i="6"/>
  <c r="I22" i="5"/>
  <c r="F8" i="5"/>
  <c r="G8" i="5"/>
  <c r="I11" i="5"/>
  <c r="I264" i="6"/>
  <c r="F172" i="6"/>
  <c r="G172" i="6"/>
  <c r="I174" i="6"/>
  <c r="I188" i="6"/>
  <c r="I183" i="6"/>
  <c r="I20" i="6"/>
  <c r="I103" i="5"/>
  <c r="F95" i="6"/>
  <c r="G95" i="6"/>
  <c r="I98" i="6"/>
  <c r="I109" i="6"/>
  <c r="I26" i="6"/>
  <c r="F8" i="6"/>
  <c r="G8" i="6"/>
  <c r="I10" i="6"/>
  <c r="I32" i="6"/>
  <c r="F8" i="8"/>
  <c r="G8" i="8"/>
  <c r="I11" i="8"/>
  <c r="I30" i="8"/>
  <c r="I61" i="5"/>
  <c r="I67" i="5"/>
  <c r="F96" i="8"/>
  <c r="G96" i="8"/>
  <c r="I99" i="8"/>
  <c r="I118" i="8"/>
  <c r="I25" i="8"/>
  <c r="I13" i="10"/>
  <c r="I189" i="11"/>
  <c r="I23" i="12"/>
  <c r="F8" i="12"/>
  <c r="G8" i="12"/>
  <c r="I11" i="12"/>
  <c r="I18" i="12"/>
  <c r="I69" i="10"/>
  <c r="I21" i="10"/>
  <c r="F134" i="11"/>
  <c r="G134" i="11"/>
  <c r="I137" i="11"/>
  <c r="F92" i="11"/>
  <c r="G92" i="11"/>
  <c r="I95" i="11"/>
  <c r="F50" i="11"/>
  <c r="G50" i="11"/>
  <c r="I53" i="11"/>
  <c r="I73" i="11"/>
  <c r="I108" i="5"/>
  <c r="I269" i="6"/>
  <c r="I74" i="10"/>
  <c r="F8" i="11"/>
  <c r="G8" i="11"/>
  <c r="I11" i="11"/>
  <c r="I25" i="11"/>
  <c r="I20" i="11"/>
  <c r="I155" i="12"/>
  <c r="I120" i="12"/>
  <c r="I22" i="9"/>
  <c r="I29" i="9"/>
  <c r="I232" i="11"/>
  <c r="I238" i="11"/>
  <c r="I194" i="11"/>
  <c r="I160" i="12"/>
  <c r="I166" i="12"/>
  <c r="I66" i="12"/>
  <c r="I72" i="12"/>
  <c r="I195" i="4"/>
  <c r="E189" i="4"/>
  <c r="G189" i="4"/>
  <c r="B189" i="4"/>
  <c r="G183" i="4"/>
  <c r="I186" i="4"/>
  <c r="B183" i="4"/>
  <c r="I173" i="4"/>
  <c r="C173" i="4"/>
  <c r="I172" i="4"/>
  <c r="I171" i="4"/>
  <c r="B171" i="4"/>
  <c r="I153" i="4"/>
  <c r="E147" i="4"/>
  <c r="G147" i="4" s="1"/>
  <c r="F135" i="4" s="1"/>
  <c r="G135" i="4" s="1"/>
  <c r="I138" i="4"/>
  <c r="B147" i="4"/>
  <c r="G141" i="4"/>
  <c r="I144" i="4"/>
  <c r="B141" i="4"/>
  <c r="I131" i="4"/>
  <c r="C131" i="4"/>
  <c r="I130" i="4"/>
  <c r="I129" i="4"/>
  <c r="B129" i="4"/>
  <c r="I111" i="4"/>
  <c r="E105" i="4"/>
  <c r="G105" i="4"/>
  <c r="I107" i="4" s="1"/>
  <c r="B105" i="4"/>
  <c r="F100" i="4"/>
  <c r="G100" i="4"/>
  <c r="G99" i="4"/>
  <c r="B99" i="4"/>
  <c r="I89" i="4"/>
  <c r="C89" i="4"/>
  <c r="I88" i="4"/>
  <c r="I87" i="4"/>
  <c r="B87" i="4"/>
  <c r="I69" i="4"/>
  <c r="E63" i="4"/>
  <c r="G63" i="4"/>
  <c r="F51" i="4" s="1"/>
  <c r="G51" i="4" s="1"/>
  <c r="I54" i="4" s="1"/>
  <c r="I71" i="4" s="1"/>
  <c r="B63" i="4"/>
  <c r="F58" i="4"/>
  <c r="G58" i="4"/>
  <c r="I60" i="4" s="1"/>
  <c r="G57" i="4"/>
  <c r="B57" i="4"/>
  <c r="I47" i="4"/>
  <c r="C47" i="4"/>
  <c r="I46" i="4"/>
  <c r="I45" i="4"/>
  <c r="B45" i="4"/>
  <c r="I27" i="4"/>
  <c r="E21" i="4"/>
  <c r="G21" i="4" s="1"/>
  <c r="B21" i="4"/>
  <c r="F16" i="4"/>
  <c r="G16" i="4" s="1"/>
  <c r="I18" i="4" s="1"/>
  <c r="F15" i="4"/>
  <c r="G15" i="4"/>
  <c r="B15" i="4"/>
  <c r="G14" i="4"/>
  <c r="B14" i="4"/>
  <c r="I4" i="4"/>
  <c r="C4" i="4"/>
  <c r="I3" i="4"/>
  <c r="I2" i="4"/>
  <c r="B2" i="4"/>
  <c r="F263" i="3"/>
  <c r="H263" i="3" s="1"/>
  <c r="H265" i="3" s="1"/>
  <c r="G258" i="3"/>
  <c r="H258" i="3"/>
  <c r="H250" i="3"/>
  <c r="E249" i="3"/>
  <c r="H249" i="3"/>
  <c r="H244" i="3"/>
  <c r="H243" i="3"/>
  <c r="G238" i="3"/>
  <c r="H238" i="3"/>
  <c r="H237" i="3"/>
  <c r="B237" i="3"/>
  <c r="B233" i="3"/>
  <c r="D232" i="3"/>
  <c r="B232" i="3"/>
  <c r="F207" i="3"/>
  <c r="H207" i="3" s="1"/>
  <c r="H209" i="3" s="1"/>
  <c r="G202" i="3"/>
  <c r="H202" i="3" s="1"/>
  <c r="H194" i="3"/>
  <c r="E193" i="3"/>
  <c r="H193" i="3" s="1"/>
  <c r="H196" i="3" s="1"/>
  <c r="G201" i="3" s="1"/>
  <c r="H188" i="3"/>
  <c r="H187" i="3"/>
  <c r="G182" i="3"/>
  <c r="H182" i="3"/>
  <c r="H189" i="3" s="1"/>
  <c r="H181" i="3"/>
  <c r="B181" i="3"/>
  <c r="B177" i="3"/>
  <c r="D176" i="3"/>
  <c r="B176" i="3"/>
  <c r="F151" i="3"/>
  <c r="H151" i="3"/>
  <c r="H153" i="3"/>
  <c r="G146" i="3"/>
  <c r="H146" i="3"/>
  <c r="H138" i="3"/>
  <c r="E137" i="3"/>
  <c r="H137" i="3" s="1"/>
  <c r="H140" i="3" s="1"/>
  <c r="G145" i="3" s="1"/>
  <c r="H145" i="3" s="1"/>
  <c r="H147" i="3" s="1"/>
  <c r="H132" i="3"/>
  <c r="G130" i="3"/>
  <c r="H130" i="3"/>
  <c r="H129" i="3"/>
  <c r="B129" i="3"/>
  <c r="B125" i="3"/>
  <c r="D124" i="3"/>
  <c r="B124" i="3"/>
  <c r="F99" i="3"/>
  <c r="H99" i="3"/>
  <c r="H101" i="3"/>
  <c r="G94" i="3"/>
  <c r="H94" i="3"/>
  <c r="H86" i="3"/>
  <c r="E85" i="3"/>
  <c r="H85" i="3" s="1"/>
  <c r="H88" i="3" s="1"/>
  <c r="H80" i="3"/>
  <c r="H79" i="3"/>
  <c r="G74" i="3"/>
  <c r="H74" i="3" s="1"/>
  <c r="G73" i="3"/>
  <c r="H73" i="3"/>
  <c r="B73" i="3"/>
  <c r="G72" i="3"/>
  <c r="H72" i="3"/>
  <c r="B72" i="3"/>
  <c r="G71" i="3"/>
  <c r="H71" i="3" s="1"/>
  <c r="B71" i="3"/>
  <c r="B67" i="3"/>
  <c r="D66" i="3"/>
  <c r="B66" i="3"/>
  <c r="F41" i="3"/>
  <c r="H41" i="3"/>
  <c r="H43" i="3"/>
  <c r="G36" i="3"/>
  <c r="H36" i="3" s="1"/>
  <c r="H28" i="3"/>
  <c r="E27" i="3"/>
  <c r="H27" i="3" s="1"/>
  <c r="H30" i="3" s="1"/>
  <c r="G35" i="3" s="1"/>
  <c r="H35" i="3" s="1"/>
  <c r="H22" i="3"/>
  <c r="H21" i="3"/>
  <c r="G16" i="3"/>
  <c r="H16" i="3" s="1"/>
  <c r="G15" i="3"/>
  <c r="H15" i="3"/>
  <c r="B15" i="3"/>
  <c r="G14" i="3"/>
  <c r="H14" i="3" s="1"/>
  <c r="B14" i="3"/>
  <c r="G13" i="3"/>
  <c r="H13" i="3" s="1"/>
  <c r="H23" i="3" s="1"/>
  <c r="H45" i="3" s="1"/>
  <c r="B13" i="3"/>
  <c r="H12" i="3"/>
  <c r="B12" i="3"/>
  <c r="B8" i="3"/>
  <c r="D7" i="3"/>
  <c r="B7" i="3"/>
  <c r="F1112" i="2"/>
  <c r="H1112" i="2" s="1"/>
  <c r="H1114" i="2" s="1"/>
  <c r="G1107" i="2"/>
  <c r="H1107" i="2"/>
  <c r="H1100" i="2"/>
  <c r="E1099" i="2"/>
  <c r="H1099" i="2"/>
  <c r="H1094" i="2"/>
  <c r="G1093" i="2"/>
  <c r="H1093" i="2"/>
  <c r="H1092" i="2"/>
  <c r="B1092" i="2"/>
  <c r="B1088" i="2"/>
  <c r="H1087" i="2"/>
  <c r="D1087" i="2"/>
  <c r="B1087" i="2"/>
  <c r="A1083" i="2"/>
  <c r="A1082" i="2"/>
  <c r="F1062" i="2"/>
  <c r="H1062" i="2"/>
  <c r="H1064" i="2" s="1"/>
  <c r="G1057" i="2"/>
  <c r="H1057" i="2"/>
  <c r="H1050" i="2"/>
  <c r="E1049" i="2"/>
  <c r="H1049" i="2" s="1"/>
  <c r="H1052" i="2" s="1"/>
  <c r="H1044" i="2"/>
  <c r="G1043" i="2"/>
  <c r="H1043" i="2" s="1"/>
  <c r="H1045" i="2" s="1"/>
  <c r="H1042" i="2"/>
  <c r="B1042" i="2"/>
  <c r="B1038" i="2"/>
  <c r="H1037" i="2"/>
  <c r="D1037" i="2"/>
  <c r="B1037" i="2"/>
  <c r="A1033" i="2"/>
  <c r="A1032" i="2"/>
  <c r="F1012" i="2"/>
  <c r="H1012" i="2"/>
  <c r="H1014" i="2"/>
  <c r="G1007" i="2"/>
  <c r="H1007" i="2"/>
  <c r="H1000" i="2"/>
  <c r="E999" i="2"/>
  <c r="H999" i="2" s="1"/>
  <c r="H1002" i="2" s="1"/>
  <c r="G1006" i="2" s="1"/>
  <c r="H994" i="2"/>
  <c r="G993" i="2"/>
  <c r="H993" i="2"/>
  <c r="H995" i="2" s="1"/>
  <c r="H992" i="2"/>
  <c r="B992" i="2"/>
  <c r="B988" i="2"/>
  <c r="H987" i="2"/>
  <c r="D987" i="2"/>
  <c r="B987" i="2"/>
  <c r="A983" i="2"/>
  <c r="A982" i="2"/>
  <c r="F962" i="2"/>
  <c r="H962" i="2"/>
  <c r="H964" i="2"/>
  <c r="G957" i="2"/>
  <c r="H957" i="2" s="1"/>
  <c r="H950" i="2"/>
  <c r="E949" i="2"/>
  <c r="H949" i="2"/>
  <c r="H952" i="2" s="1"/>
  <c r="G956" i="2" s="1"/>
  <c r="H956" i="2" s="1"/>
  <c r="H958" i="2" s="1"/>
  <c r="H944" i="2"/>
  <c r="G943" i="2"/>
  <c r="H943" i="2"/>
  <c r="H942" i="2"/>
  <c r="B942" i="2"/>
  <c r="B938" i="2"/>
  <c r="H937" i="2"/>
  <c r="D937" i="2"/>
  <c r="B937" i="2"/>
  <c r="A933" i="2"/>
  <c r="A932" i="2"/>
  <c r="F912" i="2"/>
  <c r="H912" i="2" s="1"/>
  <c r="H914" i="2" s="1"/>
  <c r="G907" i="2"/>
  <c r="H907" i="2"/>
  <c r="H900" i="2"/>
  <c r="E899" i="2"/>
  <c r="H899" i="2"/>
  <c r="H894" i="2"/>
  <c r="G893" i="2"/>
  <c r="H893" i="2" s="1"/>
  <c r="H895" i="2" s="1"/>
  <c r="H892" i="2"/>
  <c r="B892" i="2"/>
  <c r="B888" i="2"/>
  <c r="H887" i="2"/>
  <c r="D887" i="2"/>
  <c r="B887" i="2"/>
  <c r="A883" i="2"/>
  <c r="A882" i="2"/>
  <c r="F862" i="2"/>
  <c r="H862" i="2"/>
  <c r="H864" i="2" s="1"/>
  <c r="G857" i="2"/>
  <c r="H857" i="2"/>
  <c r="H850" i="2"/>
  <c r="E849" i="2"/>
  <c r="H849" i="2" s="1"/>
  <c r="H844" i="2"/>
  <c r="G843" i="2"/>
  <c r="H843" i="2" s="1"/>
  <c r="H842" i="2"/>
  <c r="B842" i="2"/>
  <c r="B838" i="2"/>
  <c r="H837" i="2"/>
  <c r="D837" i="2"/>
  <c r="B837" i="2"/>
  <c r="A833" i="2"/>
  <c r="A832" i="2"/>
  <c r="F812" i="2"/>
  <c r="H812" i="2"/>
  <c r="H814" i="2"/>
  <c r="G807" i="2"/>
  <c r="H807" i="2" s="1"/>
  <c r="H800" i="2"/>
  <c r="E799" i="2"/>
  <c r="H799" i="2" s="1"/>
  <c r="H802" i="2" s="1"/>
  <c r="G806" i="2" s="1"/>
  <c r="H794" i="2"/>
  <c r="G793" i="2"/>
  <c r="H793" i="2"/>
  <c r="H795" i="2" s="1"/>
  <c r="H816" i="2" s="1"/>
  <c r="H792" i="2"/>
  <c r="B792" i="2"/>
  <c r="B788" i="2"/>
  <c r="H787" i="2"/>
  <c r="D787" i="2"/>
  <c r="B787" i="2"/>
  <c r="A783" i="2"/>
  <c r="A782" i="2"/>
  <c r="F762" i="2"/>
  <c r="H762" i="2"/>
  <c r="H764" i="2" s="1"/>
  <c r="G757" i="2"/>
  <c r="H757" i="2" s="1"/>
  <c r="H750" i="2"/>
  <c r="E749" i="2"/>
  <c r="H749" i="2"/>
  <c r="H752" i="2" s="1"/>
  <c r="H744" i="2"/>
  <c r="G743" i="2"/>
  <c r="H743" i="2" s="1"/>
  <c r="H745" i="2" s="1"/>
  <c r="H742" i="2"/>
  <c r="B742" i="2"/>
  <c r="B738" i="2"/>
  <c r="H737" i="2"/>
  <c r="D737" i="2"/>
  <c r="B737" i="2"/>
  <c r="A733" i="2"/>
  <c r="A732" i="2"/>
  <c r="F712" i="2"/>
  <c r="H712" i="2" s="1"/>
  <c r="H714" i="2" s="1"/>
  <c r="G707" i="2"/>
  <c r="H707" i="2"/>
  <c r="H700" i="2"/>
  <c r="E699" i="2"/>
  <c r="H699" i="2" s="1"/>
  <c r="H702" i="2" s="1"/>
  <c r="H694" i="2"/>
  <c r="G693" i="2"/>
  <c r="H693" i="2"/>
  <c r="H692" i="2"/>
  <c r="B692" i="2"/>
  <c r="B688" i="2"/>
  <c r="H687" i="2"/>
  <c r="D687" i="2"/>
  <c r="B687" i="2"/>
  <c r="A683" i="2"/>
  <c r="A682" i="2"/>
  <c r="F662" i="2"/>
  <c r="H662" i="2"/>
  <c r="H664" i="2" s="1"/>
  <c r="G657" i="2"/>
  <c r="H657" i="2" s="1"/>
  <c r="H650" i="2"/>
  <c r="E649" i="2"/>
  <c r="H649" i="2"/>
  <c r="H644" i="2"/>
  <c r="G643" i="2"/>
  <c r="H643" i="2" s="1"/>
  <c r="H645" i="2" s="1"/>
  <c r="H666" i="2" s="1"/>
  <c r="H642" i="2"/>
  <c r="B642" i="2"/>
  <c r="B638" i="2"/>
  <c r="H637" i="2"/>
  <c r="D637" i="2"/>
  <c r="B637" i="2"/>
  <c r="A633" i="2"/>
  <c r="A632" i="2"/>
  <c r="F612" i="2"/>
  <c r="H612" i="2" s="1"/>
  <c r="H614" i="2" s="1"/>
  <c r="G607" i="2"/>
  <c r="H607" i="2"/>
  <c r="H600" i="2"/>
  <c r="E599" i="2"/>
  <c r="H599" i="2" s="1"/>
  <c r="H602" i="2" s="1"/>
  <c r="G606" i="2" s="1"/>
  <c r="H594" i="2"/>
  <c r="G593" i="2"/>
  <c r="H593" i="2"/>
  <c r="H595" i="2" s="1"/>
  <c r="H592" i="2"/>
  <c r="B592" i="2"/>
  <c r="B588" i="2"/>
  <c r="H587" i="2"/>
  <c r="D587" i="2"/>
  <c r="B587" i="2"/>
  <c r="A583" i="2"/>
  <c r="A582" i="2"/>
  <c r="F562" i="2"/>
  <c r="H562" i="2"/>
  <c r="H564" i="2" s="1"/>
  <c r="G557" i="2"/>
  <c r="H557" i="2" s="1"/>
  <c r="H558" i="2" s="1"/>
  <c r="H550" i="2"/>
  <c r="E549" i="2"/>
  <c r="H549" i="2"/>
  <c r="H552" i="2" s="1"/>
  <c r="G556" i="2" s="1"/>
  <c r="H556" i="2" s="1"/>
  <c r="H544" i="2"/>
  <c r="G543" i="2"/>
  <c r="H543" i="2" s="1"/>
  <c r="G542" i="2"/>
  <c r="H542" i="2" s="1"/>
  <c r="B542" i="2"/>
  <c r="B538" i="2"/>
  <c r="H537" i="2"/>
  <c r="D537" i="2"/>
  <c r="B537" i="2"/>
  <c r="A533" i="2"/>
  <c r="A532" i="2"/>
  <c r="F512" i="2"/>
  <c r="H512" i="2"/>
  <c r="H514" i="2" s="1"/>
  <c r="G507" i="2"/>
  <c r="H507" i="2" s="1"/>
  <c r="H500" i="2"/>
  <c r="E499" i="2"/>
  <c r="H499" i="2"/>
  <c r="H502" i="2" s="1"/>
  <c r="G506" i="2" s="1"/>
  <c r="G494" i="2"/>
  <c r="H494" i="2"/>
  <c r="H493" i="2"/>
  <c r="B493" i="2"/>
  <c r="B489" i="2"/>
  <c r="H488" i="2"/>
  <c r="D488" i="2"/>
  <c r="B488" i="2"/>
  <c r="A484" i="2"/>
  <c r="A483" i="2"/>
  <c r="F462" i="2"/>
  <c r="H462" i="2"/>
  <c r="H464" i="2" s="1"/>
  <c r="G457" i="2"/>
  <c r="H457" i="2" s="1"/>
  <c r="H458" i="2" s="1"/>
  <c r="H450" i="2"/>
  <c r="E449" i="2"/>
  <c r="H449" i="2"/>
  <c r="H444" i="2"/>
  <c r="G443" i="2"/>
  <c r="H443" i="2" s="1"/>
  <c r="G442" i="2"/>
  <c r="H442" i="2" s="1"/>
  <c r="B442" i="2"/>
  <c r="G441" i="2"/>
  <c r="H441" i="2"/>
  <c r="B441" i="2"/>
  <c r="G440" i="2"/>
  <c r="H440" i="2" s="1"/>
  <c r="B440" i="2"/>
  <c r="G439" i="2"/>
  <c r="H439" i="2"/>
  <c r="B439" i="2"/>
  <c r="G438" i="2"/>
  <c r="H438" i="2"/>
  <c r="B438" i="2"/>
  <c r="G437" i="2"/>
  <c r="H437" i="2"/>
  <c r="B437" i="2"/>
  <c r="G436" i="2"/>
  <c r="H436" i="2" s="1"/>
  <c r="B436" i="2"/>
  <c r="G435" i="2"/>
  <c r="H435" i="2"/>
  <c r="B435" i="2"/>
  <c r="G434" i="2"/>
  <c r="H434" i="2"/>
  <c r="B434" i="2"/>
  <c r="G433" i="2"/>
  <c r="H433" i="2"/>
  <c r="B433" i="2"/>
  <c r="H432" i="2"/>
  <c r="B432" i="2"/>
  <c r="B428" i="2"/>
  <c r="H427" i="2"/>
  <c r="D427" i="2"/>
  <c r="B427" i="2"/>
  <c r="A423" i="2"/>
  <c r="A422" i="2"/>
  <c r="F401" i="2"/>
  <c r="H401" i="2" s="1"/>
  <c r="H403" i="2" s="1"/>
  <c r="G396" i="2"/>
  <c r="H396" i="2"/>
  <c r="H389" i="2"/>
  <c r="E388" i="2"/>
  <c r="H388" i="2" s="1"/>
  <c r="G383" i="2"/>
  <c r="H383" i="2" s="1"/>
  <c r="G382" i="2"/>
  <c r="H382" i="2" s="1"/>
  <c r="B382" i="2"/>
  <c r="G381" i="2"/>
  <c r="H381" i="2"/>
  <c r="B381" i="2"/>
  <c r="G380" i="2"/>
  <c r="H380" i="2" s="1"/>
  <c r="B380" i="2"/>
  <c r="G379" i="2"/>
  <c r="H379" i="2"/>
  <c r="B379" i="2"/>
  <c r="G378" i="2"/>
  <c r="H378" i="2" s="1"/>
  <c r="B378" i="2"/>
  <c r="G377" i="2"/>
  <c r="H377" i="2"/>
  <c r="B377" i="2"/>
  <c r="G376" i="2"/>
  <c r="H376" i="2" s="1"/>
  <c r="B376" i="2"/>
  <c r="G375" i="2"/>
  <c r="H375" i="2"/>
  <c r="B375" i="2"/>
  <c r="G374" i="2"/>
  <c r="H374" i="2" s="1"/>
  <c r="B374" i="2"/>
  <c r="G373" i="2"/>
  <c r="H373" i="2"/>
  <c r="B373" i="2"/>
  <c r="H372" i="2"/>
  <c r="H384" i="2" s="1"/>
  <c r="H405" i="2" s="1"/>
  <c r="B372" i="2"/>
  <c r="B368" i="2"/>
  <c r="H367" i="2"/>
  <c r="D367" i="2"/>
  <c r="B367" i="2"/>
  <c r="A363" i="2"/>
  <c r="A362" i="2"/>
  <c r="F342" i="2"/>
  <c r="H342" i="2" s="1"/>
  <c r="H344" i="2" s="1"/>
  <c r="G337" i="2"/>
  <c r="H337" i="2"/>
  <c r="E331" i="2"/>
  <c r="H331" i="2"/>
  <c r="H332" i="2" s="1"/>
  <c r="G336" i="2" s="1"/>
  <c r="H336" i="2" s="1"/>
  <c r="H338" i="2" s="1"/>
  <c r="H326" i="2"/>
  <c r="G325" i="2"/>
  <c r="H325" i="2"/>
  <c r="G324" i="2"/>
  <c r="H324" i="2"/>
  <c r="B324" i="2"/>
  <c r="G323" i="2"/>
  <c r="H323" i="2" s="1"/>
  <c r="B323" i="2"/>
  <c r="G322" i="2"/>
  <c r="H322" i="2"/>
  <c r="B322" i="2"/>
  <c r="G321" i="2"/>
  <c r="H321" i="2" s="1"/>
  <c r="B321" i="2"/>
  <c r="G320" i="2"/>
  <c r="H320" i="2"/>
  <c r="B320" i="2"/>
  <c r="G319" i="2"/>
  <c r="H319" i="2" s="1"/>
  <c r="B319" i="2"/>
  <c r="G318" i="2"/>
  <c r="H318" i="2"/>
  <c r="B318" i="2"/>
  <c r="G317" i="2"/>
  <c r="H317" i="2" s="1"/>
  <c r="B317" i="2"/>
  <c r="G316" i="2"/>
  <c r="H316" i="2"/>
  <c r="B316" i="2"/>
  <c r="G315" i="2"/>
  <c r="H315" i="2" s="1"/>
  <c r="H327" i="2" s="1"/>
  <c r="B315" i="2"/>
  <c r="H314" i="2"/>
  <c r="B314" i="2"/>
  <c r="B310" i="2"/>
  <c r="H309" i="2"/>
  <c r="D309" i="2"/>
  <c r="B309" i="2"/>
  <c r="A305" i="2"/>
  <c r="A304" i="2"/>
  <c r="F285" i="2"/>
  <c r="H285" i="2"/>
  <c r="H287" i="2" s="1"/>
  <c r="G280" i="2"/>
  <c r="H280" i="2" s="1"/>
  <c r="H273" i="2"/>
  <c r="E272" i="2"/>
  <c r="H272" i="2"/>
  <c r="H267" i="2"/>
  <c r="G266" i="2"/>
  <c r="H266" i="2" s="1"/>
  <c r="H268" i="2" s="1"/>
  <c r="H265" i="2"/>
  <c r="B265" i="2"/>
  <c r="B261" i="2"/>
  <c r="H260" i="2"/>
  <c r="D260" i="2"/>
  <c r="B260" i="2"/>
  <c r="A256" i="2"/>
  <c r="A255" i="2"/>
  <c r="F235" i="2"/>
  <c r="H235" i="2"/>
  <c r="H237" i="2"/>
  <c r="G230" i="2"/>
  <c r="H230" i="2"/>
  <c r="E223" i="2"/>
  <c r="H223" i="2"/>
  <c r="H225" i="2" s="1"/>
  <c r="H218" i="2"/>
  <c r="G217" i="2"/>
  <c r="H217" i="2"/>
  <c r="H216" i="2"/>
  <c r="B216" i="2"/>
  <c r="B212" i="2"/>
  <c r="H211" i="2"/>
  <c r="D211" i="2"/>
  <c r="B211" i="2"/>
  <c r="A207" i="2"/>
  <c r="A206" i="2"/>
  <c r="F185" i="2"/>
  <c r="H185" i="2"/>
  <c r="H187" i="2" s="1"/>
  <c r="G180" i="2"/>
  <c r="H180" i="2"/>
  <c r="E173" i="2"/>
  <c r="H173" i="2" s="1"/>
  <c r="H175" i="2" s="1"/>
  <c r="G179" i="2" s="1"/>
  <c r="H179" i="2" s="1"/>
  <c r="H181" i="2" s="1"/>
  <c r="H168" i="2"/>
  <c r="H167" i="2"/>
  <c r="G166" i="2"/>
  <c r="H166" i="2"/>
  <c r="H169" i="2" s="1"/>
  <c r="H165" i="2"/>
  <c r="B165" i="2"/>
  <c r="B161" i="2"/>
  <c r="H160" i="2"/>
  <c r="D160" i="2"/>
  <c r="B160" i="2"/>
  <c r="A156" i="2"/>
  <c r="A155" i="2"/>
  <c r="F135" i="2"/>
  <c r="H135" i="2"/>
  <c r="H137" i="2"/>
  <c r="G130" i="2"/>
  <c r="H130" i="2" s="1"/>
  <c r="E123" i="2"/>
  <c r="H123" i="2"/>
  <c r="H125" i="2"/>
  <c r="G129" i="2" s="1"/>
  <c r="H129" i="2" s="1"/>
  <c r="H131" i="2" s="1"/>
  <c r="H118" i="2"/>
  <c r="H117" i="2"/>
  <c r="H116" i="2"/>
  <c r="H115" i="2"/>
  <c r="G114" i="2"/>
  <c r="H114" i="2"/>
  <c r="H119" i="2" s="1"/>
  <c r="H113" i="2"/>
  <c r="B113" i="2"/>
  <c r="B109" i="2"/>
  <c r="H108" i="2"/>
  <c r="D108" i="2"/>
  <c r="B108" i="2"/>
  <c r="A104" i="2"/>
  <c r="A103" i="2"/>
  <c r="F82" i="2"/>
  <c r="H82" i="2"/>
  <c r="H84" i="2"/>
  <c r="G77" i="2"/>
  <c r="H77" i="2" s="1"/>
  <c r="H70" i="2"/>
  <c r="E69" i="2"/>
  <c r="H69" i="2"/>
  <c r="H72" i="2" s="1"/>
  <c r="G76" i="2" s="1"/>
  <c r="H64" i="2"/>
  <c r="G63" i="2"/>
  <c r="H63" i="2"/>
  <c r="H62" i="2"/>
  <c r="B62" i="2"/>
  <c r="B58" i="2"/>
  <c r="H57" i="2"/>
  <c r="D57" i="2"/>
  <c r="B57" i="2"/>
  <c r="A53" i="2"/>
  <c r="A52" i="2"/>
  <c r="F31" i="2"/>
  <c r="H31" i="2" s="1"/>
  <c r="H33" i="2" s="1"/>
  <c r="G26" i="2"/>
  <c r="H26" i="2"/>
  <c r="H19" i="2"/>
  <c r="E18" i="2"/>
  <c r="H18" i="2"/>
  <c r="H13" i="2"/>
  <c r="G12" i="2"/>
  <c r="H12" i="2"/>
  <c r="B8" i="2"/>
  <c r="D7" i="2"/>
  <c r="B7" i="2"/>
  <c r="F628" i="1"/>
  <c r="H628" i="1"/>
  <c r="H630" i="1"/>
  <c r="G623" i="1"/>
  <c r="H623" i="1"/>
  <c r="H616" i="1"/>
  <c r="E615" i="1"/>
  <c r="H615" i="1" s="1"/>
  <c r="H618" i="1" s="1"/>
  <c r="G622" i="1" s="1"/>
  <c r="H622" i="1"/>
  <c r="H624" i="1" s="1"/>
  <c r="H610" i="1"/>
  <c r="H609" i="1"/>
  <c r="H608" i="1"/>
  <c r="H607" i="1"/>
  <c r="H606" i="1"/>
  <c r="G605" i="1"/>
  <c r="H605" i="1" s="1"/>
  <c r="H611" i="1" s="1"/>
  <c r="H604" i="1"/>
  <c r="B604" i="1"/>
  <c r="B600" i="1"/>
  <c r="H599" i="1"/>
  <c r="D599" i="1"/>
  <c r="B599" i="1"/>
  <c r="A595" i="1"/>
  <c r="A594" i="1"/>
  <c r="F574" i="1"/>
  <c r="H574" i="1"/>
  <c r="H576" i="1"/>
  <c r="H569" i="1"/>
  <c r="H562" i="1"/>
  <c r="E561" i="1"/>
  <c r="H561" i="1"/>
  <c r="H564" i="1"/>
  <c r="G568" i="1" s="1"/>
  <c r="H568" i="1" s="1"/>
  <c r="H570" i="1" s="1"/>
  <c r="H556" i="1"/>
  <c r="H555" i="1"/>
  <c r="H554" i="1"/>
  <c r="H553" i="1"/>
  <c r="H552" i="1"/>
  <c r="G551" i="1"/>
  <c r="H551" i="1"/>
  <c r="H550" i="1"/>
  <c r="H557" i="1"/>
  <c r="H578" i="1" s="1"/>
  <c r="B550" i="1"/>
  <c r="B546" i="1"/>
  <c r="H545" i="1"/>
  <c r="D545" i="1"/>
  <c r="B545" i="1"/>
  <c r="A541" i="1"/>
  <c r="A540" i="1"/>
  <c r="H521" i="1"/>
  <c r="H523" i="1" s="1"/>
  <c r="F521" i="1"/>
  <c r="H509" i="1"/>
  <c r="E508" i="1"/>
  <c r="H508" i="1" s="1"/>
  <c r="H511" i="1" s="1"/>
  <c r="G515" i="1" s="1"/>
  <c r="H515" i="1"/>
  <c r="H517" i="1" s="1"/>
  <c r="G503" i="1"/>
  <c r="H503" i="1" s="1"/>
  <c r="H504" i="1" s="1"/>
  <c r="H502" i="1"/>
  <c r="B502" i="1"/>
  <c r="H501" i="1"/>
  <c r="H525" i="1"/>
  <c r="H527" i="1" s="1"/>
  <c r="B501" i="1"/>
  <c r="B497" i="1"/>
  <c r="H496" i="1"/>
  <c r="D496" i="1"/>
  <c r="B496" i="1"/>
  <c r="A492" i="1"/>
  <c r="A491" i="1"/>
  <c r="F471" i="1"/>
  <c r="H471" i="1" s="1"/>
  <c r="H473" i="1" s="1"/>
  <c r="G466" i="1"/>
  <c r="H466" i="1"/>
  <c r="H459" i="1"/>
  <c r="G465" i="1"/>
  <c r="H465" i="1" s="1"/>
  <c r="H467" i="1" s="1"/>
  <c r="E458" i="1"/>
  <c r="H458" i="1" s="1"/>
  <c r="H461" i="1" s="1"/>
  <c r="H453" i="1"/>
  <c r="H452" i="1"/>
  <c r="H451" i="1"/>
  <c r="H450" i="1"/>
  <c r="H449" i="1"/>
  <c r="G448" i="1"/>
  <c r="H448" i="1" s="1"/>
  <c r="H454" i="1" s="1"/>
  <c r="H475" i="1" s="1"/>
  <c r="H447" i="1"/>
  <c r="B447" i="1"/>
  <c r="B443" i="1"/>
  <c r="H442" i="1"/>
  <c r="D442" i="1"/>
  <c r="B442" i="1"/>
  <c r="A438" i="1"/>
  <c r="A437" i="1"/>
  <c r="F416" i="1"/>
  <c r="H416" i="1"/>
  <c r="H418" i="1"/>
  <c r="G411" i="1"/>
  <c r="H411" i="1" s="1"/>
  <c r="H404" i="1"/>
  <c r="H403" i="1"/>
  <c r="H406" i="1" s="1"/>
  <c r="G410" i="1" s="1"/>
  <c r="H410" i="1" s="1"/>
  <c r="H412" i="1" s="1"/>
  <c r="H420" i="1" s="1"/>
  <c r="E403" i="1"/>
  <c r="H398" i="1"/>
  <c r="H397" i="1"/>
  <c r="H396" i="1"/>
  <c r="H395" i="1"/>
  <c r="H394" i="1"/>
  <c r="H393" i="1"/>
  <c r="H392" i="1"/>
  <c r="G392" i="1"/>
  <c r="H391" i="1"/>
  <c r="B391" i="1"/>
  <c r="B387" i="1"/>
  <c r="H386" i="1"/>
  <c r="D386" i="1"/>
  <c r="B386" i="1"/>
  <c r="A382" i="1"/>
  <c r="A381" i="1"/>
  <c r="F361" i="1"/>
  <c r="H361" i="1" s="1"/>
  <c r="H363" i="1" s="1"/>
  <c r="G356" i="1"/>
  <c r="H356" i="1"/>
  <c r="H349" i="1"/>
  <c r="H348" i="1"/>
  <c r="H351" i="1" s="1"/>
  <c r="E348" i="1"/>
  <c r="H343" i="1"/>
  <c r="H342" i="1"/>
  <c r="H341" i="1"/>
  <c r="H340" i="1"/>
  <c r="H339" i="1"/>
  <c r="G338" i="1"/>
  <c r="H338" i="1"/>
  <c r="H337" i="1"/>
  <c r="B337" i="1"/>
  <c r="B333" i="1"/>
  <c r="H332" i="1"/>
  <c r="D332" i="1"/>
  <c r="B332" i="1"/>
  <c r="A328" i="1"/>
  <c r="A327" i="1"/>
  <c r="F306" i="1"/>
  <c r="H306" i="1" s="1"/>
  <c r="H308" i="1" s="1"/>
  <c r="G301" i="1"/>
  <c r="H301" i="1"/>
  <c r="H294" i="1"/>
  <c r="E293" i="1"/>
  <c r="H293" i="1"/>
  <c r="H288" i="1"/>
  <c r="H287" i="1"/>
  <c r="G286" i="1"/>
  <c r="H286" i="1"/>
  <c r="H285" i="1"/>
  <c r="G285" i="1"/>
  <c r="B285" i="1"/>
  <c r="G284" i="1"/>
  <c r="H284" i="1"/>
  <c r="B284" i="1"/>
  <c r="G283" i="1"/>
  <c r="H283" i="1"/>
  <c r="B283" i="1"/>
  <c r="G282" i="1"/>
  <c r="H282" i="1" s="1"/>
  <c r="H289" i="1" s="1"/>
  <c r="B282" i="1"/>
  <c r="B278" i="1"/>
  <c r="H277" i="1"/>
  <c r="D277" i="1"/>
  <c r="B277" i="1"/>
  <c r="A273" i="1"/>
  <c r="A272" i="1"/>
  <c r="F253" i="1"/>
  <c r="H253" i="1"/>
  <c r="H255" i="1"/>
  <c r="G248" i="1"/>
  <c r="H248" i="1"/>
  <c r="H241" i="1"/>
  <c r="E240" i="1"/>
  <c r="H240" i="1" s="1"/>
  <c r="H243" i="1" s="1"/>
  <c r="G247" i="1" s="1"/>
  <c r="H247" i="1"/>
  <c r="H249" i="1" s="1"/>
  <c r="H235" i="1"/>
  <c r="H234" i="1"/>
  <c r="G231" i="1"/>
  <c r="H231" i="1" s="1"/>
  <c r="H236" i="1" s="1"/>
  <c r="B227" i="1"/>
  <c r="D226" i="1"/>
  <c r="B226" i="1"/>
  <c r="A222" i="1"/>
  <c r="A221" i="1"/>
  <c r="F201" i="1"/>
  <c r="H201" i="1" s="1"/>
  <c r="H203" i="1" s="1"/>
  <c r="G196" i="1"/>
  <c r="H196" i="1"/>
  <c r="H189" i="1"/>
  <c r="E188" i="1"/>
  <c r="H188" i="1"/>
  <c r="H191" i="1"/>
  <c r="G195" i="1" s="1"/>
  <c r="H195" i="1" s="1"/>
  <c r="H183" i="1"/>
  <c r="H182" i="1"/>
  <c r="H181" i="1"/>
  <c r="H180" i="1"/>
  <c r="H179" i="1"/>
  <c r="H178" i="1"/>
  <c r="G177" i="1"/>
  <c r="H177" i="1" s="1"/>
  <c r="H184" i="1" s="1"/>
  <c r="B173" i="1"/>
  <c r="H172" i="1"/>
  <c r="D172" i="1"/>
  <c r="B172" i="1"/>
  <c r="A168" i="1"/>
  <c r="A167" i="1"/>
  <c r="F146" i="1"/>
  <c r="H146" i="1" s="1"/>
  <c r="H148" i="1" s="1"/>
  <c r="G141" i="1"/>
  <c r="H141" i="1"/>
  <c r="H134" i="1"/>
  <c r="H133" i="1"/>
  <c r="H136" i="1" s="1"/>
  <c r="G140" i="1" s="1"/>
  <c r="H140" i="1" s="1"/>
  <c r="H142" i="1" s="1"/>
  <c r="E133" i="1"/>
  <c r="H128" i="1"/>
  <c r="H127" i="1"/>
  <c r="H126" i="1"/>
  <c r="H125" i="1"/>
  <c r="H124" i="1"/>
  <c r="H123" i="1"/>
  <c r="G122" i="1"/>
  <c r="H122" i="1" s="1"/>
  <c r="H129" i="1" s="1"/>
  <c r="H150" i="1" s="1"/>
  <c r="B118" i="1"/>
  <c r="H117" i="1"/>
  <c r="D117" i="1"/>
  <c r="B117" i="1"/>
  <c r="A113" i="1"/>
  <c r="A112" i="1"/>
  <c r="F91" i="1"/>
  <c r="H91" i="1"/>
  <c r="H93" i="1"/>
  <c r="G86" i="1"/>
  <c r="H86" i="1" s="1"/>
  <c r="H79" i="1"/>
  <c r="H81" i="1"/>
  <c r="G85" i="1" s="1"/>
  <c r="H85" i="1" s="1"/>
  <c r="H87" i="1" s="1"/>
  <c r="E78" i="1"/>
  <c r="H78" i="1" s="1"/>
  <c r="H73" i="1"/>
  <c r="H72" i="1"/>
  <c r="H71" i="1"/>
  <c r="H70" i="1"/>
  <c r="H69" i="1"/>
  <c r="H68" i="1"/>
  <c r="H67" i="1"/>
  <c r="H74" i="1"/>
  <c r="G67" i="1"/>
  <c r="B63" i="1"/>
  <c r="H62" i="1"/>
  <c r="D62" i="1"/>
  <c r="B62" i="1"/>
  <c r="A58" i="1"/>
  <c r="A57" i="1"/>
  <c r="F36" i="1"/>
  <c r="H36" i="1" s="1"/>
  <c r="H38" i="1" s="1"/>
  <c r="G31" i="1"/>
  <c r="H31" i="1"/>
  <c r="H24" i="1"/>
  <c r="E23" i="1"/>
  <c r="H23" i="1"/>
  <c r="H26" i="1"/>
  <c r="G30" i="1" s="1"/>
  <c r="H30" i="1" s="1"/>
  <c r="H32" i="1" s="1"/>
  <c r="H18" i="1"/>
  <c r="H17" i="1"/>
  <c r="H16" i="1"/>
  <c r="G15" i="1"/>
  <c r="H15" i="1" s="1"/>
  <c r="G14" i="1"/>
  <c r="H14" i="1" s="1"/>
  <c r="B14" i="1"/>
  <c r="G13" i="1"/>
  <c r="H13" i="1"/>
  <c r="B13" i="1"/>
  <c r="G12" i="1"/>
  <c r="H12" i="1" s="1"/>
  <c r="B12" i="1"/>
  <c r="B8" i="1"/>
  <c r="D7" i="1"/>
  <c r="B7" i="1"/>
  <c r="I158" i="11"/>
  <c r="I31" i="11"/>
  <c r="I236" i="6"/>
  <c r="H344" i="1"/>
  <c r="I115" i="11"/>
  <c r="I81" i="10"/>
  <c r="I85" i="10"/>
  <c r="I86" i="10"/>
  <c r="I200" i="11"/>
  <c r="I28" i="7"/>
  <c r="H296" i="1"/>
  <c r="G300" i="1" s="1"/>
  <c r="H300" i="1" s="1"/>
  <c r="H399" i="1"/>
  <c r="I275" i="6"/>
  <c r="I277" i="6"/>
  <c r="I114" i="5"/>
  <c r="I29" i="12"/>
  <c r="I28" i="5"/>
  <c r="I164" i="8"/>
  <c r="I168" i="8"/>
  <c r="I169" i="8"/>
  <c r="I153" i="6"/>
  <c r="H197" i="1"/>
  <c r="I204" i="11"/>
  <c r="I205" i="11"/>
  <c r="I202" i="11"/>
  <c r="I203" i="11"/>
  <c r="I71" i="5"/>
  <c r="I72" i="5"/>
  <c r="I69" i="5"/>
  <c r="I70" i="5"/>
  <c r="I278" i="6"/>
  <c r="I80" i="6"/>
  <c r="I81" i="6"/>
  <c r="I78" i="6"/>
  <c r="I79" i="6"/>
  <c r="I76" i="12"/>
  <c r="I77" i="12"/>
  <c r="I74" i="12"/>
  <c r="I75" i="12"/>
  <c r="I33" i="9"/>
  <c r="I34" i="9"/>
  <c r="I31" i="9"/>
  <c r="I32" i="9"/>
  <c r="I116" i="5"/>
  <c r="I117" i="5"/>
  <c r="I118" i="5"/>
  <c r="I119" i="5"/>
  <c r="I170" i="12"/>
  <c r="I171" i="12"/>
  <c r="I168" i="12"/>
  <c r="I169" i="12"/>
  <c r="I117" i="11"/>
  <c r="I118" i="11"/>
  <c r="I119" i="11"/>
  <c r="I120" i="11"/>
  <c r="I240" i="6"/>
  <c r="I241" i="6"/>
  <c r="I239" i="6"/>
  <c r="I238" i="6"/>
  <c r="I32" i="7"/>
  <c r="I33" i="7"/>
  <c r="I31" i="7"/>
  <c r="I30" i="7"/>
  <c r="I160" i="11"/>
  <c r="I161" i="11"/>
  <c r="I162" i="11"/>
  <c r="I163" i="11"/>
  <c r="I33" i="10"/>
  <c r="I36" i="6"/>
  <c r="I37" i="6"/>
  <c r="I34" i="6"/>
  <c r="I35" i="6"/>
  <c r="I123" i="12"/>
  <c r="I124" i="12"/>
  <c r="I125" i="12"/>
  <c r="I122" i="12"/>
  <c r="I33" i="11"/>
  <c r="I34" i="11"/>
  <c r="I35" i="11"/>
  <c r="I36" i="11"/>
  <c r="I242" i="11"/>
  <c r="I243" i="11"/>
  <c r="I240" i="11"/>
  <c r="I241" i="11"/>
  <c r="I31" i="12"/>
  <c r="I32" i="12"/>
  <c r="I33" i="12"/>
  <c r="I34" i="12"/>
  <c r="I31" i="5"/>
  <c r="I32" i="5"/>
  <c r="I33" i="5"/>
  <c r="I30" i="5"/>
  <c r="I167" i="8"/>
  <c r="I156" i="6"/>
  <c r="I157" i="6"/>
  <c r="I158" i="6"/>
  <c r="I155" i="6"/>
  <c r="I75" i="11"/>
  <c r="I76" i="11"/>
  <c r="I77" i="11"/>
  <c r="I78" i="11"/>
  <c r="I122" i="8"/>
  <c r="I123" i="8"/>
  <c r="I120" i="8"/>
  <c r="I121" i="8"/>
  <c r="I36" i="8"/>
  <c r="I115" i="6"/>
  <c r="I80" i="8"/>
  <c r="I81" i="8"/>
  <c r="I82" i="8"/>
  <c r="I79" i="8"/>
  <c r="I194" i="6"/>
  <c r="F93" i="4"/>
  <c r="G93" i="4" s="1"/>
  <c r="I96" i="4" s="1"/>
  <c r="I113" i="4" s="1"/>
  <c r="I102" i="4"/>
  <c r="H37" i="3"/>
  <c r="H201" i="3"/>
  <c r="H203" i="3" s="1"/>
  <c r="H252" i="3"/>
  <c r="G257" i="3"/>
  <c r="H257" i="3"/>
  <c r="H245" i="3"/>
  <c r="H133" i="3"/>
  <c r="H452" i="2"/>
  <c r="G456" i="2" s="1"/>
  <c r="H456" i="2" s="1"/>
  <c r="H76" i="2"/>
  <c r="H78" i="2" s="1"/>
  <c r="H852" i="2"/>
  <c r="G856" i="2" s="1"/>
  <c r="H856" i="2" s="1"/>
  <c r="H21" i="2"/>
  <c r="G25" i="2"/>
  <c r="H25" i="2" s="1"/>
  <c r="H27" i="2" s="1"/>
  <c r="H35" i="2" s="1"/>
  <c r="H391" i="2"/>
  <c r="G395" i="2" s="1"/>
  <c r="H395" i="2" s="1"/>
  <c r="H397" i="2" s="1"/>
  <c r="H495" i="2"/>
  <c r="H506" i="2"/>
  <c r="G756" i="2"/>
  <c r="H756" i="2" s="1"/>
  <c r="H758" i="2" s="1"/>
  <c r="H858" i="2"/>
  <c r="H845" i="2"/>
  <c r="H866" i="2" s="1"/>
  <c r="H945" i="2"/>
  <c r="H14" i="2"/>
  <c r="H275" i="2"/>
  <c r="G279" i="2"/>
  <c r="H279" i="2" s="1"/>
  <c r="H652" i="2"/>
  <c r="G656" i="2"/>
  <c r="H656" i="2" s="1"/>
  <c r="H658" i="2" s="1"/>
  <c r="H902" i="2"/>
  <c r="G906" i="2"/>
  <c r="H906" i="2" s="1"/>
  <c r="H908" i="2" s="1"/>
  <c r="G1056" i="2"/>
  <c r="H1056" i="2" s="1"/>
  <c r="H1058" i="2" s="1"/>
  <c r="H219" i="2"/>
  <c r="H65" i="2"/>
  <c r="H606" i="2"/>
  <c r="H608" i="2" s="1"/>
  <c r="H806" i="2"/>
  <c r="H808" i="2" s="1"/>
  <c r="H1006" i="2"/>
  <c r="H1008" i="2" s="1"/>
  <c r="H1095" i="2"/>
  <c r="H1102" i="2"/>
  <c r="G1106" i="2"/>
  <c r="H1106" i="2" s="1"/>
  <c r="H1108" i="2" s="1"/>
  <c r="H1116" i="2" s="1"/>
  <c r="G93" i="3"/>
  <c r="H93" i="3" s="1"/>
  <c r="H95" i="3" s="1"/>
  <c r="F8" i="4"/>
  <c r="G8" i="4"/>
  <c r="I11" i="4" s="1"/>
  <c r="I29" i="4" s="1"/>
  <c r="I23" i="4"/>
  <c r="I149" i="4"/>
  <c r="H695" i="2"/>
  <c r="H81" i="3"/>
  <c r="H103" i="3" s="1"/>
  <c r="I65" i="4"/>
  <c r="H19" i="1"/>
  <c r="H40" i="1" s="1"/>
  <c r="I83" i="10"/>
  <c r="I78" i="8"/>
  <c r="I83" i="8"/>
  <c r="I166" i="8"/>
  <c r="I29" i="5"/>
  <c r="I34" i="5"/>
  <c r="I84" i="10"/>
  <c r="I121" i="12"/>
  <c r="I126" i="12"/>
  <c r="I154" i="6"/>
  <c r="I159" i="6"/>
  <c r="I279" i="6"/>
  <c r="I280" i="6"/>
  <c r="I196" i="6"/>
  <c r="I197" i="6"/>
  <c r="I198" i="6"/>
  <c r="I199" i="6"/>
  <c r="I117" i="6"/>
  <c r="I119" i="6"/>
  <c r="I120" i="6"/>
  <c r="I118" i="6"/>
  <c r="I119" i="8"/>
  <c r="I124" i="8"/>
  <c r="I239" i="11"/>
  <c r="I244" i="11"/>
  <c r="I33" i="6"/>
  <c r="I38" i="6"/>
  <c r="I29" i="7"/>
  <c r="I34" i="7"/>
  <c r="I237" i="6"/>
  <c r="I242" i="6"/>
  <c r="I40" i="8"/>
  <c r="I41" i="8"/>
  <c r="I38" i="8"/>
  <c r="I39" i="8"/>
  <c r="I74" i="11"/>
  <c r="I79" i="11"/>
  <c r="I165" i="8"/>
  <c r="I170" i="8"/>
  <c r="I30" i="12"/>
  <c r="I35" i="12"/>
  <c r="I32" i="11"/>
  <c r="I37" i="11"/>
  <c r="I167" i="12"/>
  <c r="I172" i="12"/>
  <c r="I30" i="9"/>
  <c r="I35" i="9"/>
  <c r="I73" i="12"/>
  <c r="I78" i="12"/>
  <c r="I77" i="6"/>
  <c r="I82" i="6"/>
  <c r="I68" i="5"/>
  <c r="I73" i="5"/>
  <c r="I201" i="11"/>
  <c r="I206" i="11"/>
  <c r="I35" i="10"/>
  <c r="I36" i="10"/>
  <c r="I37" i="10"/>
  <c r="I38" i="10"/>
  <c r="I159" i="11"/>
  <c r="I164" i="11"/>
  <c r="I116" i="11"/>
  <c r="I121" i="11"/>
  <c r="I115" i="5"/>
  <c r="I120" i="5"/>
  <c r="I82" i="10"/>
  <c r="I87" i="10"/>
  <c r="I73" i="4"/>
  <c r="I32" i="4"/>
  <c r="H139" i="2"/>
  <c r="F7" i="2"/>
  <c r="H1066" i="2"/>
  <c r="H153" i="1"/>
  <c r="I276" i="6"/>
  <c r="I281" i="6"/>
  <c r="I37" i="8"/>
  <c r="I42" i="8"/>
  <c r="I34" i="10"/>
  <c r="I39" i="10"/>
  <c r="I116" i="6"/>
  <c r="I121" i="6"/>
  <c r="I195" i="6"/>
  <c r="I200" i="6"/>
  <c r="H105" i="3"/>
  <c r="H1120" i="2"/>
  <c r="H1121" i="2" s="1"/>
  <c r="H868" i="2"/>
  <c r="F442" i="1" l="1"/>
  <c r="H479" i="1"/>
  <c r="H480" i="1" s="1"/>
  <c r="H477" i="1"/>
  <c r="H478" i="1"/>
  <c r="H818" i="2"/>
  <c r="H817" i="2" s="1"/>
  <c r="H822" i="2" s="1"/>
  <c r="H819" i="2"/>
  <c r="H820" i="2"/>
  <c r="H821" i="2" s="1"/>
  <c r="F787" i="2"/>
  <c r="H409" i="2"/>
  <c r="H410" i="2" s="1"/>
  <c r="F367" i="2"/>
  <c r="H407" i="2"/>
  <c r="H408" i="2"/>
  <c r="I116" i="4"/>
  <c r="I115" i="4"/>
  <c r="I117" i="4"/>
  <c r="I118" i="4" s="1"/>
  <c r="H423" i="1"/>
  <c r="F386" i="1"/>
  <c r="H422" i="1"/>
  <c r="H424" i="1"/>
  <c r="H425" i="1" s="1"/>
  <c r="H43" i="1"/>
  <c r="H42" i="1"/>
  <c r="F7" i="1"/>
  <c r="H44" i="1"/>
  <c r="H45" i="1" s="1"/>
  <c r="H670" i="2"/>
  <c r="H671" i="2" s="1"/>
  <c r="F637" i="2"/>
  <c r="H669" i="2"/>
  <c r="I155" i="4"/>
  <c r="H2200" i="15"/>
  <c r="H2201" i="15" s="1"/>
  <c r="H2199" i="15"/>
  <c r="H2198" i="15"/>
  <c r="F2168" i="15"/>
  <c r="H152" i="1"/>
  <c r="H151" i="1" s="1"/>
  <c r="H156" i="1" s="1"/>
  <c r="H528" i="1"/>
  <c r="H86" i="2"/>
  <c r="H870" i="2"/>
  <c r="H871" i="2" s="1"/>
  <c r="F837" i="2"/>
  <c r="H869" i="2"/>
  <c r="H508" i="2"/>
  <c r="H39" i="2"/>
  <c r="H40" i="2" s="1"/>
  <c r="H41" i="2"/>
  <c r="H38" i="2"/>
  <c r="H259" i="3"/>
  <c r="H267" i="3" s="1"/>
  <c r="H580" i="1"/>
  <c r="F545" i="1"/>
  <c r="H581" i="1"/>
  <c r="H582" i="1"/>
  <c r="H583" i="1" s="1"/>
  <c r="H916" i="2"/>
  <c r="I508" i="13"/>
  <c r="I509" i="13"/>
  <c r="I510" i="13"/>
  <c r="I511" i="13" s="1"/>
  <c r="F129" i="13"/>
  <c r="G129" i="13" s="1"/>
  <c r="I131" i="13" s="1"/>
  <c r="I140" i="13"/>
  <c r="F89" i="13"/>
  <c r="G89" i="13" s="1"/>
  <c r="I91" i="13" s="1"/>
  <c r="I101" i="13"/>
  <c r="I70" i="13"/>
  <c r="I72" i="13"/>
  <c r="I73" i="13" s="1"/>
  <c r="I71" i="13"/>
  <c r="I447" i="14"/>
  <c r="F433" i="14"/>
  <c r="G433" i="14" s="1"/>
  <c r="I436" i="14" s="1"/>
  <c r="I453" i="14" s="1"/>
  <c r="I78" i="14"/>
  <c r="I80" i="14"/>
  <c r="I81" i="14" s="1"/>
  <c r="I79" i="14"/>
  <c r="H714" i="15"/>
  <c r="H715" i="15" s="1"/>
  <c r="F673" i="15"/>
  <c r="H712" i="15"/>
  <c r="H713" i="15"/>
  <c r="H1068" i="2"/>
  <c r="H1067" i="2" s="1"/>
  <c r="H1072" i="2" s="1"/>
  <c r="H1069" i="2"/>
  <c r="H1070" i="2"/>
  <c r="H1071" i="2" s="1"/>
  <c r="G355" i="1"/>
  <c r="H355" i="1" s="1"/>
  <c r="H357" i="1" s="1"/>
  <c r="H365" i="1"/>
  <c r="H766" i="2"/>
  <c r="F7" i="3"/>
  <c r="H48" i="3"/>
  <c r="H47" i="3"/>
  <c r="H49" i="3"/>
  <c r="H50" i="3" s="1"/>
  <c r="H211" i="3"/>
  <c r="I191" i="4"/>
  <c r="F177" i="4"/>
  <c r="G177" i="4" s="1"/>
  <c r="I180" i="4" s="1"/>
  <c r="H1677" i="15"/>
  <c r="H1698" i="15" s="1"/>
  <c r="H26" i="15"/>
  <c r="H47" i="15" s="1"/>
  <c r="F1037" i="2"/>
  <c r="H106" i="3"/>
  <c r="H104" i="3" s="1"/>
  <c r="H109" i="3" s="1"/>
  <c r="H107" i="3"/>
  <c r="H108" i="3" s="1"/>
  <c r="F66" i="3"/>
  <c r="H281" i="2"/>
  <c r="H668" i="2"/>
  <c r="I31" i="4"/>
  <c r="I33" i="4"/>
  <c r="I34" i="4" s="1"/>
  <c r="F1087" i="2"/>
  <c r="H1119" i="2"/>
  <c r="H1118" i="2"/>
  <c r="H257" i="1"/>
  <c r="H632" i="1"/>
  <c r="H545" i="2"/>
  <c r="H566" i="2" s="1"/>
  <c r="F108" i="2"/>
  <c r="H143" i="2"/>
  <c r="H144" i="2" s="1"/>
  <c r="H141" i="2"/>
  <c r="H154" i="1"/>
  <c r="H155" i="1" s="1"/>
  <c r="F117" i="1"/>
  <c r="H529" i="1"/>
  <c r="H530" i="1" s="1"/>
  <c r="F496" i="1"/>
  <c r="G229" i="2"/>
  <c r="H229" i="2" s="1"/>
  <c r="H231" i="2" s="1"/>
  <c r="H239" i="2" s="1"/>
  <c r="H346" i="2"/>
  <c r="H142" i="2"/>
  <c r="H966" i="2"/>
  <c r="H37" i="2"/>
  <c r="H36" i="2" s="1"/>
  <c r="H516" i="2"/>
  <c r="H155" i="3"/>
  <c r="H302" i="1"/>
  <c r="H310" i="1" s="1"/>
  <c r="H95" i="1"/>
  <c r="H205" i="1"/>
  <c r="H189" i="2"/>
  <c r="H289" i="2"/>
  <c r="H445" i="2"/>
  <c r="H466" i="2" s="1"/>
  <c r="H616" i="2"/>
  <c r="G706" i="2"/>
  <c r="H706" i="2" s="1"/>
  <c r="H708" i="2" s="1"/>
  <c r="H716" i="2"/>
  <c r="H1016" i="2"/>
  <c r="I75" i="4"/>
  <c r="I76" i="4" s="1"/>
  <c r="I74" i="4"/>
  <c r="I416" i="14"/>
  <c r="I415" i="14"/>
  <c r="I414" i="14" s="1"/>
  <c r="I419" i="14" s="1"/>
  <c r="I417" i="14"/>
  <c r="I418" i="14" s="1"/>
  <c r="I188" i="13"/>
  <c r="I190" i="13"/>
  <c r="I191" i="13" s="1"/>
  <c r="I189" i="13"/>
  <c r="I168" i="14"/>
  <c r="I169" i="14"/>
  <c r="I170" i="14"/>
  <c r="I171" i="14" s="1"/>
  <c r="I460" i="13"/>
  <c r="F449" i="13"/>
  <c r="G449" i="13" s="1"/>
  <c r="I451" i="13" s="1"/>
  <c r="F250" i="13"/>
  <c r="G250" i="13" s="1"/>
  <c r="I252" i="13" s="1"/>
  <c r="I269" i="13" s="1"/>
  <c r="I262" i="13"/>
  <c r="I232" i="13"/>
  <c r="I231" i="13"/>
  <c r="I233" i="13"/>
  <c r="I234" i="13" s="1"/>
  <c r="I35" i="14"/>
  <c r="I36" i="14"/>
  <c r="I37" i="14" s="1"/>
  <c r="H2606" i="15"/>
  <c r="H2611" i="15" s="1"/>
  <c r="I214" i="14"/>
  <c r="I213" i="14" s="1"/>
  <c r="I216" i="14"/>
  <c r="I217" i="14" s="1"/>
  <c r="I218" i="14"/>
  <c r="I350" i="13"/>
  <c r="I351" i="13"/>
  <c r="I122" i="14"/>
  <c r="I124" i="14"/>
  <c r="I125" i="14" s="1"/>
  <c r="I311" i="13"/>
  <c r="I312" i="13"/>
  <c r="I313" i="13"/>
  <c r="I314" i="13" s="1"/>
  <c r="H1816" i="15"/>
  <c r="H1817" i="15" s="1"/>
  <c r="H1815" i="15"/>
  <c r="F1776" i="15"/>
  <c r="H1814" i="15"/>
  <c r="I388" i="13"/>
  <c r="H2655" i="15"/>
  <c r="H2456" i="15"/>
  <c r="H2088" i="15"/>
  <c r="H2090" i="15"/>
  <c r="H2091" i="15" s="1"/>
  <c r="I261" i="14"/>
  <c r="I259" i="14" s="1"/>
  <c r="I264" i="14" s="1"/>
  <c r="I262" i="14"/>
  <c r="I263" i="14" s="1"/>
  <c r="I378" i="14"/>
  <c r="I377" i="14"/>
  <c r="I428" i="13"/>
  <c r="I336" i="14"/>
  <c r="I302" i="14"/>
  <c r="H1419" i="15"/>
  <c r="H1424" i="15" s="1"/>
  <c r="H271" i="15"/>
  <c r="H2608" i="15"/>
  <c r="F2577" i="15"/>
  <c r="H1048" i="15"/>
  <c r="H1047" i="15"/>
  <c r="H1046" i="15" s="1"/>
  <c r="H1051" i="15" s="1"/>
  <c r="H1588" i="15"/>
  <c r="H1589" i="15" s="1"/>
  <c r="F1548" i="15"/>
  <c r="H1586" i="15"/>
  <c r="H1585" i="15" s="1"/>
  <c r="H1590" i="15" s="1"/>
  <c r="H2509" i="15"/>
  <c r="H2510" i="15" s="1"/>
  <c r="H2508" i="15"/>
  <c r="H2404" i="15"/>
  <c r="H1980" i="15"/>
  <c r="H1364" i="15"/>
  <c r="H937" i="15"/>
  <c r="G927" i="15"/>
  <c r="H927" i="15" s="1"/>
  <c r="H929" i="15" s="1"/>
  <c r="H747" i="15"/>
  <c r="H768" i="15" s="1"/>
  <c r="H491" i="15"/>
  <c r="I379" i="14"/>
  <c r="I380" i="14" s="1"/>
  <c r="H1529" i="15"/>
  <c r="H1531" i="15"/>
  <c r="H1532" i="15" s="1"/>
  <c r="H2558" i="15"/>
  <c r="H2556" i="15" s="1"/>
  <c r="H2561" i="15" s="1"/>
  <c r="H542" i="15"/>
  <c r="H547" i="15" s="1"/>
  <c r="F958" i="15"/>
  <c r="H995" i="15"/>
  <c r="H654" i="15"/>
  <c r="H655" i="15"/>
  <c r="H217" i="15"/>
  <c r="H219" i="15"/>
  <c r="H220" i="15" s="1"/>
  <c r="H2292" i="15"/>
  <c r="H1633" i="15"/>
  <c r="H1620" i="15"/>
  <c r="H1154" i="15"/>
  <c r="I26" i="13"/>
  <c r="H1861" i="15"/>
  <c r="H1869" i="15" s="1"/>
  <c r="H2300" i="15"/>
  <c r="H317" i="15"/>
  <c r="H325" i="15" s="1"/>
  <c r="H1473" i="15"/>
  <c r="H2125" i="15"/>
  <c r="H2146" i="15" s="1"/>
  <c r="H2015" i="15"/>
  <c r="H1905" i="15"/>
  <c r="H1926" i="15" s="1"/>
  <c r="H1253" i="15"/>
  <c r="H1261" i="15" s="1"/>
  <c r="H360" i="15"/>
  <c r="H381" i="15" s="1"/>
  <c r="F47" i="13"/>
  <c r="G47" i="13" s="1"/>
  <c r="H2227" i="15"/>
  <c r="H2248" i="15" s="1"/>
  <c r="H2028" i="15"/>
  <c r="H1305" i="15"/>
  <c r="H1313" i="15" s="1"/>
  <c r="H875" i="15"/>
  <c r="H883" i="15" s="1"/>
  <c r="H818" i="15"/>
  <c r="H826" i="15" s="1"/>
  <c r="H575" i="15"/>
  <c r="H594" i="15" s="1"/>
  <c r="H428" i="15"/>
  <c r="H436" i="15" s="1"/>
  <c r="H159" i="15"/>
  <c r="H94" i="15"/>
  <c r="H102" i="15" s="1"/>
  <c r="H2704" i="15"/>
  <c r="H2331" i="15"/>
  <c r="H2352" i="15" s="1"/>
  <c r="H1188" i="15"/>
  <c r="H1209" i="15" s="1"/>
  <c r="H1079" i="15"/>
  <c r="H1100" i="15" s="1"/>
  <c r="F562" i="15" l="1"/>
  <c r="H597" i="15"/>
  <c r="H598" i="15"/>
  <c r="H599" i="15" s="1"/>
  <c r="H596" i="15"/>
  <c r="H830" i="15"/>
  <c r="H831" i="15" s="1"/>
  <c r="H829" i="15"/>
  <c r="H828" i="15"/>
  <c r="F789" i="15"/>
  <c r="H328" i="15"/>
  <c r="H327" i="15"/>
  <c r="H326" i="15" s="1"/>
  <c r="H331" i="15" s="1"/>
  <c r="F292" i="15"/>
  <c r="H329" i="15"/>
  <c r="H330" i="15" s="1"/>
  <c r="H243" i="2"/>
  <c r="H244" i="2" s="1"/>
  <c r="F211" i="2"/>
  <c r="H241" i="2"/>
  <c r="H242" i="2"/>
  <c r="F277" i="1"/>
  <c r="H312" i="1"/>
  <c r="H313" i="1"/>
  <c r="H314" i="1"/>
  <c r="H315" i="1" s="1"/>
  <c r="H1315" i="15"/>
  <c r="H1316" i="15"/>
  <c r="F1282" i="15"/>
  <c r="H1317" i="15"/>
  <c r="H1318" i="15" s="1"/>
  <c r="H1872" i="15"/>
  <c r="H1871" i="15"/>
  <c r="F1833" i="15"/>
  <c r="H1873" i="15"/>
  <c r="H1874" i="15" s="1"/>
  <c r="H161" i="15"/>
  <c r="H162" i="15"/>
  <c r="F124" i="15"/>
  <c r="H163" i="15"/>
  <c r="H164" i="15" s="1"/>
  <c r="H770" i="15"/>
  <c r="H771" i="15"/>
  <c r="F731" i="15"/>
  <c r="H772" i="15"/>
  <c r="H773" i="15" s="1"/>
  <c r="H2459" i="15"/>
  <c r="H2460" i="15"/>
  <c r="H2461" i="15" s="1"/>
  <c r="H2458" i="15"/>
  <c r="H2457" i="15" s="1"/>
  <c r="H2462" i="15" s="1"/>
  <c r="F2426" i="15"/>
  <c r="F887" i="2"/>
  <c r="H919" i="2"/>
  <c r="H918" i="2"/>
  <c r="H920" i="2"/>
  <c r="H921" i="2" s="1"/>
  <c r="F2322" i="15"/>
  <c r="H2355" i="15"/>
  <c r="H2354" i="15"/>
  <c r="H2356" i="15"/>
  <c r="H2357" i="15" s="1"/>
  <c r="F402" i="15"/>
  <c r="H439" i="15"/>
  <c r="H440" i="15"/>
  <c r="H441" i="15" s="1"/>
  <c r="H438" i="15"/>
  <c r="H885" i="15"/>
  <c r="H887" i="15"/>
  <c r="H888" i="15" s="1"/>
  <c r="F847" i="15"/>
  <c r="H886" i="15"/>
  <c r="H2036" i="15"/>
  <c r="F2270" i="15"/>
  <c r="H2303" i="15"/>
  <c r="H2302" i="15"/>
  <c r="H2304" i="15"/>
  <c r="H2305" i="15" s="1"/>
  <c r="H1641" i="15"/>
  <c r="H216" i="15"/>
  <c r="H221" i="15" s="1"/>
  <c r="H1528" i="15"/>
  <c r="H1533" i="15" s="1"/>
  <c r="H1983" i="15"/>
  <c r="H1984" i="15"/>
  <c r="H1985" i="15" s="1"/>
  <c r="H1982" i="15"/>
  <c r="F1947" i="15"/>
  <c r="I376" i="14"/>
  <c r="I381" i="14" s="1"/>
  <c r="H2659" i="15"/>
  <c r="H2660" i="15" s="1"/>
  <c r="H2658" i="15"/>
  <c r="H2661" i="15"/>
  <c r="F2627" i="15"/>
  <c r="H2657" i="15"/>
  <c r="H2656" i="15" s="1"/>
  <c r="I121" i="14"/>
  <c r="I126" i="14" s="1"/>
  <c r="F987" i="2"/>
  <c r="H1019" i="2"/>
  <c r="H1018" i="2"/>
  <c r="H1020" i="2"/>
  <c r="H1021" i="2" s="1"/>
  <c r="F427" i="2"/>
  <c r="H469" i="2"/>
  <c r="H468" i="2"/>
  <c r="H470" i="2"/>
  <c r="H471" i="2" s="1"/>
  <c r="F62" i="1"/>
  <c r="H98" i="1"/>
  <c r="H99" i="1"/>
  <c r="H100" i="1" s="1"/>
  <c r="H97" i="1"/>
  <c r="I72" i="4"/>
  <c r="I77" i="4" s="1"/>
  <c r="H1117" i="2"/>
  <c r="H1122" i="2" s="1"/>
  <c r="I30" i="4"/>
  <c r="I35" i="4" s="1"/>
  <c r="H50" i="15"/>
  <c r="H51" i="15"/>
  <c r="H52" i="15" s="1"/>
  <c r="H49" i="15"/>
  <c r="F8" i="15"/>
  <c r="H214" i="3"/>
  <c r="F176" i="3"/>
  <c r="H215" i="3"/>
  <c r="H216" i="3" s="1"/>
  <c r="H213" i="3"/>
  <c r="H212" i="3" s="1"/>
  <c r="H217" i="3" s="1"/>
  <c r="I77" i="14"/>
  <c r="I82" i="14" s="1"/>
  <c r="I108" i="13"/>
  <c r="H579" i="1"/>
  <c r="H584" i="1" s="1"/>
  <c r="H526" i="1"/>
  <c r="H531" i="1" s="1"/>
  <c r="H2252" i="15"/>
  <c r="H2253" i="15" s="1"/>
  <c r="F2218" i="15"/>
  <c r="H2250" i="15"/>
  <c r="H2251" i="15"/>
  <c r="H1157" i="15"/>
  <c r="H1158" i="15"/>
  <c r="H1159" i="15" s="1"/>
  <c r="F1121" i="15"/>
  <c r="H1156" i="15"/>
  <c r="H996" i="15"/>
  <c r="H992" i="15"/>
  <c r="H997" i="15" s="1"/>
  <c r="H1367" i="15"/>
  <c r="H1366" i="15"/>
  <c r="H1368" i="15"/>
  <c r="H1369" i="15" s="1"/>
  <c r="F1334" i="15"/>
  <c r="H274" i="15"/>
  <c r="H275" i="15"/>
  <c r="H276" i="15" s="1"/>
  <c r="H273" i="15"/>
  <c r="H272" i="15" s="1"/>
  <c r="H277" i="15" s="1"/>
  <c r="F236" i="15"/>
  <c r="H620" i="2"/>
  <c r="H621" i="2" s="1"/>
  <c r="F587" i="2"/>
  <c r="H619" i="2"/>
  <c r="H618" i="2"/>
  <c r="H518" i="2"/>
  <c r="H520" i="2"/>
  <c r="H521" i="2" s="1"/>
  <c r="F488" i="2"/>
  <c r="H519" i="2"/>
  <c r="H2708" i="15"/>
  <c r="H2709" i="15" s="1"/>
  <c r="H2707" i="15"/>
  <c r="H2706" i="15"/>
  <c r="F2676" i="15"/>
  <c r="H385" i="15"/>
  <c r="H386" i="15" s="1"/>
  <c r="F346" i="15"/>
  <c r="H383" i="15"/>
  <c r="H382" i="15" s="1"/>
  <c r="H387" i="15" s="1"/>
  <c r="H384" i="15"/>
  <c r="F2108" i="15"/>
  <c r="H2148" i="15"/>
  <c r="H2149" i="15"/>
  <c r="H2150" i="15"/>
  <c r="H2151" i="15" s="1"/>
  <c r="F904" i="15"/>
  <c r="H940" i="15"/>
  <c r="H941" i="15"/>
  <c r="H942" i="15" s="1"/>
  <c r="H939" i="15"/>
  <c r="H2408" i="15"/>
  <c r="H2409" i="15" s="1"/>
  <c r="F2374" i="15"/>
  <c r="H2406" i="15"/>
  <c r="H2407" i="15"/>
  <c r="I390" i="13"/>
  <c r="I391" i="13"/>
  <c r="I392" i="13"/>
  <c r="I393" i="13" s="1"/>
  <c r="I310" i="13"/>
  <c r="I315" i="13" s="1"/>
  <c r="I273" i="13"/>
  <c r="I274" i="13" s="1"/>
  <c r="I271" i="13"/>
  <c r="I270" i="13" s="1"/>
  <c r="I275" i="13" s="1"/>
  <c r="I272" i="13"/>
  <c r="I187" i="13"/>
  <c r="I192" i="13" s="1"/>
  <c r="I33" i="14"/>
  <c r="I38" i="14" s="1"/>
  <c r="F687" i="2"/>
  <c r="H719" i="2"/>
  <c r="H718" i="2"/>
  <c r="H720" i="2"/>
  <c r="H721" i="2" s="1"/>
  <c r="H293" i="2"/>
  <c r="H294" i="2" s="1"/>
  <c r="F260" i="2"/>
  <c r="H291" i="2"/>
  <c r="H292" i="2"/>
  <c r="H568" i="2"/>
  <c r="H570" i="2"/>
  <c r="H571" i="2" s="1"/>
  <c r="F537" i="2"/>
  <c r="H569" i="2"/>
  <c r="H667" i="2"/>
  <c r="H672" i="2" s="1"/>
  <c r="H1700" i="15"/>
  <c r="H1699" i="15" s="1"/>
  <c r="H1704" i="15" s="1"/>
  <c r="H1702" i="15"/>
  <c r="H1703" i="15" s="1"/>
  <c r="H1701" i="15"/>
  <c r="F1662" i="15"/>
  <c r="I456" i="14"/>
  <c r="I455" i="14"/>
  <c r="I457" i="14"/>
  <c r="I458" i="14" s="1"/>
  <c r="F232" i="3"/>
  <c r="H270" i="3"/>
  <c r="H269" i="3"/>
  <c r="H268" i="3" s="1"/>
  <c r="H273" i="3"/>
  <c r="H271" i="3"/>
  <c r="H272" i="3" s="1"/>
  <c r="F57" i="2"/>
  <c r="H90" i="2"/>
  <c r="H91" i="2" s="1"/>
  <c r="H88" i="2"/>
  <c r="H87" i="2" s="1"/>
  <c r="H92" i="2" s="1"/>
  <c r="H89" i="2"/>
  <c r="H41" i="1"/>
  <c r="H46" i="1" s="1"/>
  <c r="H421" i="1"/>
  <c r="H426" i="1" s="1"/>
  <c r="H476" i="1"/>
  <c r="H481" i="1" s="1"/>
  <c r="F1175" i="15"/>
  <c r="H1212" i="15"/>
  <c r="H1213" i="15"/>
  <c r="H1214" i="15" s="1"/>
  <c r="H1211" i="15"/>
  <c r="H1928" i="15"/>
  <c r="H1930" i="15"/>
  <c r="H1931" i="15" s="1"/>
  <c r="F1890" i="15"/>
  <c r="H1929" i="15"/>
  <c r="I434" i="13"/>
  <c r="I431" i="13"/>
  <c r="I432" i="13"/>
  <c r="I433" i="13" s="1"/>
  <c r="I430" i="13"/>
  <c r="I429" i="13" s="1"/>
  <c r="H209" i="1"/>
  <c r="H210" i="1" s="1"/>
  <c r="F172" i="1"/>
  <c r="H207" i="1"/>
  <c r="H208" i="1"/>
  <c r="H260" i="1"/>
  <c r="H259" i="1"/>
  <c r="H261" i="1"/>
  <c r="H262" i="1" s="1"/>
  <c r="F226" i="1"/>
  <c r="H367" i="1"/>
  <c r="H368" i="1"/>
  <c r="H369" i="1"/>
  <c r="H370" i="1" s="1"/>
  <c r="F332" i="1"/>
  <c r="F1066" i="15"/>
  <c r="H1102" i="15"/>
  <c r="H1101" i="15" s="1"/>
  <c r="H1106" i="15" s="1"/>
  <c r="H1103" i="15"/>
  <c r="H1104" i="15"/>
  <c r="H1105" i="15" s="1"/>
  <c r="F69" i="15"/>
  <c r="H105" i="15"/>
  <c r="H106" i="15"/>
  <c r="H107" i="15" s="1"/>
  <c r="H104" i="15"/>
  <c r="H103" i="15" s="1"/>
  <c r="H108" i="15" s="1"/>
  <c r="H1265" i="15"/>
  <c r="H1266" i="15" s="1"/>
  <c r="F1230" i="15"/>
  <c r="H1264" i="15"/>
  <c r="H1263" i="15"/>
  <c r="H1476" i="15"/>
  <c r="H1477" i="15"/>
  <c r="H1478" i="15" s="1"/>
  <c r="F1439" i="15"/>
  <c r="H1475" i="15"/>
  <c r="I28" i="13"/>
  <c r="I29" i="13"/>
  <c r="I30" i="13"/>
  <c r="I31" i="13" s="1"/>
  <c r="H653" i="15"/>
  <c r="H658" i="15" s="1"/>
  <c r="H494" i="15"/>
  <c r="F457" i="15"/>
  <c r="H495" i="15"/>
  <c r="H496" i="15" s="1"/>
  <c r="H493" i="15"/>
  <c r="H492" i="15" s="1"/>
  <c r="H497" i="15" s="1"/>
  <c r="H2506" i="15"/>
  <c r="H2511" i="15" s="1"/>
  <c r="I339" i="14"/>
  <c r="I338" i="14"/>
  <c r="I337" i="14" s="1"/>
  <c r="I342" i="14"/>
  <c r="I340" i="14"/>
  <c r="I341" i="14" s="1"/>
  <c r="H2087" i="15"/>
  <c r="H2092" i="15" s="1"/>
  <c r="H1813" i="15"/>
  <c r="H1818" i="15" s="1"/>
  <c r="I349" i="13"/>
  <c r="I354" i="13" s="1"/>
  <c r="I230" i="13"/>
  <c r="I235" i="13" s="1"/>
  <c r="I467" i="13"/>
  <c r="I167" i="14"/>
  <c r="I172" i="14" s="1"/>
  <c r="F160" i="2"/>
  <c r="H193" i="2"/>
  <c r="H194" i="2" s="1"/>
  <c r="H192" i="2"/>
  <c r="H191" i="2"/>
  <c r="H190" i="2" s="1"/>
  <c r="H195" i="2"/>
  <c r="H157" i="3"/>
  <c r="H159" i="3"/>
  <c r="H160" i="3" s="1"/>
  <c r="F124" i="3"/>
  <c r="H158" i="3"/>
  <c r="H968" i="2"/>
  <c r="H970" i="2"/>
  <c r="H971" i="2" s="1"/>
  <c r="H969" i="2"/>
  <c r="F937" i="2"/>
  <c r="F309" i="2"/>
  <c r="H349" i="2"/>
  <c r="H348" i="2"/>
  <c r="H350" i="2"/>
  <c r="H351" i="2" s="1"/>
  <c r="H140" i="2"/>
  <c r="H145" i="2" s="1"/>
  <c r="H634" i="1"/>
  <c r="F599" i="1"/>
  <c r="H635" i="1"/>
  <c r="H636" i="1"/>
  <c r="H637" i="1" s="1"/>
  <c r="I197" i="4"/>
  <c r="H46" i="3"/>
  <c r="H51" i="3" s="1"/>
  <c r="F737" i="2"/>
  <c r="H768" i="2"/>
  <c r="H769" i="2"/>
  <c r="H770" i="2"/>
  <c r="H771" i="2" s="1"/>
  <c r="H711" i="15"/>
  <c r="H716" i="15" s="1"/>
  <c r="I69" i="13"/>
  <c r="I74" i="13" s="1"/>
  <c r="I147" i="13"/>
  <c r="I507" i="13"/>
  <c r="I512" i="13" s="1"/>
  <c r="H867" i="2"/>
  <c r="H872" i="2" s="1"/>
  <c r="H2197" i="15"/>
  <c r="H2202" i="15" s="1"/>
  <c r="I159" i="4"/>
  <c r="I160" i="4" s="1"/>
  <c r="I158" i="4"/>
  <c r="I157" i="4"/>
  <c r="I114" i="4"/>
  <c r="I119" i="4" s="1"/>
  <c r="H406" i="2"/>
  <c r="H411" i="2" s="1"/>
  <c r="I149" i="13" l="1"/>
  <c r="I151" i="13"/>
  <c r="I152" i="13" s="1"/>
  <c r="I150" i="13"/>
  <c r="I27" i="13"/>
  <c r="I32" i="13" s="1"/>
  <c r="H1927" i="15"/>
  <c r="H1932" i="15" s="1"/>
  <c r="I454" i="14"/>
  <c r="I459" i="14" s="1"/>
  <c r="H290" i="2"/>
  <c r="H295" i="2" s="1"/>
  <c r="H2405" i="15"/>
  <c r="H2410" i="15" s="1"/>
  <c r="H938" i="15"/>
  <c r="H943" i="15" s="1"/>
  <c r="H2147" i="15"/>
  <c r="H2152" i="15" s="1"/>
  <c r="H517" i="2"/>
  <c r="H522" i="2" s="1"/>
  <c r="H2249" i="15"/>
  <c r="H2254" i="15" s="1"/>
  <c r="H467" i="2"/>
  <c r="H472" i="2" s="1"/>
  <c r="H1981" i="15"/>
  <c r="H1986" i="15" s="1"/>
  <c r="H2301" i="15"/>
  <c r="H2306" i="15" s="1"/>
  <c r="H2039" i="15"/>
  <c r="H2038" i="15"/>
  <c r="H2037" i="15" s="1"/>
  <c r="H2042" i="15" s="1"/>
  <c r="H2040" i="15"/>
  <c r="H2041" i="15" s="1"/>
  <c r="F2001" i="15"/>
  <c r="H311" i="1"/>
  <c r="H316" i="1" s="1"/>
  <c r="H240" i="2"/>
  <c r="H245" i="2" s="1"/>
  <c r="H160" i="15"/>
  <c r="H165" i="15" s="1"/>
  <c r="I156" i="4"/>
  <c r="I161" i="4" s="1"/>
  <c r="I201" i="4"/>
  <c r="I202" i="4" s="1"/>
  <c r="I199" i="4"/>
  <c r="I198" i="4" s="1"/>
  <c r="I203" i="4" s="1"/>
  <c r="I200" i="4"/>
  <c r="H347" i="2"/>
  <c r="H352" i="2" s="1"/>
  <c r="H967" i="2"/>
  <c r="H972" i="2" s="1"/>
  <c r="I471" i="13"/>
  <c r="I472" i="13" s="1"/>
  <c r="I469" i="13"/>
  <c r="I470" i="13"/>
  <c r="H1474" i="15"/>
  <c r="H1479" i="15" s="1"/>
  <c r="H366" i="1"/>
  <c r="H371" i="1" s="1"/>
  <c r="H258" i="1"/>
  <c r="H263" i="1" s="1"/>
  <c r="H206" i="1"/>
  <c r="H211" i="1" s="1"/>
  <c r="H1210" i="15"/>
  <c r="H1215" i="15" s="1"/>
  <c r="H567" i="2"/>
  <c r="H572" i="2" s="1"/>
  <c r="H717" i="2"/>
  <c r="H722" i="2" s="1"/>
  <c r="H2705" i="15"/>
  <c r="H2710" i="15" s="1"/>
  <c r="H617" i="2"/>
  <c r="H622" i="2" s="1"/>
  <c r="H96" i="1"/>
  <c r="H101" i="1" s="1"/>
  <c r="H1017" i="2"/>
  <c r="H1022" i="2" s="1"/>
  <c r="H884" i="15"/>
  <c r="H889" i="15" s="1"/>
  <c r="H2353" i="15"/>
  <c r="H2358" i="15" s="1"/>
  <c r="H917" i="2"/>
  <c r="H922" i="2" s="1"/>
  <c r="H1314" i="15"/>
  <c r="H1319" i="15" s="1"/>
  <c r="H767" i="2"/>
  <c r="H772" i="2" s="1"/>
  <c r="H633" i="1"/>
  <c r="H638" i="1" s="1"/>
  <c r="H156" i="3"/>
  <c r="H161" i="3" s="1"/>
  <c r="H1262" i="15"/>
  <c r="H1267" i="15" s="1"/>
  <c r="I389" i="13"/>
  <c r="I394" i="13" s="1"/>
  <c r="H1365" i="15"/>
  <c r="H1370" i="15" s="1"/>
  <c r="H1155" i="15"/>
  <c r="H1160" i="15" s="1"/>
  <c r="I110" i="13"/>
  <c r="I111" i="13"/>
  <c r="I112" i="13"/>
  <c r="I113" i="13" s="1"/>
  <c r="H48" i="15"/>
  <c r="H53" i="15" s="1"/>
  <c r="H1644" i="15"/>
  <c r="H1645" i="15"/>
  <c r="H1646" i="15" s="1"/>
  <c r="H1643" i="15"/>
  <c r="F1605" i="15"/>
  <c r="H437" i="15"/>
  <c r="H442" i="15" s="1"/>
  <c r="H769" i="15"/>
  <c r="H774" i="15" s="1"/>
  <c r="H1870" i="15"/>
  <c r="H1875" i="15" s="1"/>
  <c r="H827" i="15"/>
  <c r="H832" i="15" s="1"/>
  <c r="H595" i="15"/>
  <c r="H600" i="15" s="1"/>
  <c r="I109" i="13" l="1"/>
  <c r="I114" i="13" s="1"/>
  <c r="I468" i="13"/>
  <c r="I473" i="13" s="1"/>
  <c r="H1642" i="15"/>
  <c r="H1647" i="15" s="1"/>
  <c r="I148" i="13"/>
  <c r="I153" i="13" s="1"/>
</calcChain>
</file>

<file path=xl/comments1.xml><?xml version="1.0" encoding="utf-8"?>
<comments xmlns="http://schemas.openxmlformats.org/spreadsheetml/2006/main">
  <authors>
    <author>tc={9DB735EB-A59A-44C7-B952-4A927F12D50A}</author>
    <author>MARCO ALEJANDRO CHAVISTAD PENAGOS</author>
  </authors>
  <commentList>
    <comment ref="E68" authorId="0" shapeId="0">
      <text>
        <r>
          <rPr>
            <sz val="11"/>
            <color theme="1"/>
            <rFont val="Calibri"/>
            <family val="2"/>
            <scheme val="minor"/>
          </rPr>
          <t>[Comentario encadenado]
Tu versión de Excel te permite leer este comentario encadenado; sin embargo, las ediciones que se apliquen se quitarán si el archivo se abre en una versión más reciente de Excel. Más información: https://go.microsoft.com/fwlink/?linkid=870924
Comentario:
    No se encuentra cotizado</t>
        </r>
      </text>
    </comment>
    <comment ref="F101" authorId="1" shapeId="0">
      <text>
        <r>
          <rPr>
            <b/>
            <sz val="9"/>
            <color indexed="81"/>
            <rFont val="Tahoma"/>
            <family val="2"/>
          </rPr>
          <t>MARCO ALEJANDRO CHAVISTAD PENAGOS:</t>
        </r>
        <r>
          <rPr>
            <sz val="9"/>
            <color indexed="81"/>
            <rFont val="Tahoma"/>
            <family val="2"/>
          </rPr>
          <t xml:space="preserve">
Se ajusta a la hoja COMP BASICA</t>
        </r>
      </text>
    </comment>
    <comment ref="F141" authorId="1" shapeId="0">
      <text>
        <r>
          <rPr>
            <b/>
            <sz val="9"/>
            <color indexed="81"/>
            <rFont val="Tahoma"/>
            <family val="2"/>
          </rPr>
          <t>MARCO ALEJANDRO CHAVISTAD PENAGOS:</t>
        </r>
        <r>
          <rPr>
            <sz val="9"/>
            <color indexed="81"/>
            <rFont val="Tahoma"/>
            <family val="2"/>
          </rPr>
          <t xml:space="preserve">
Se ajusta a la hoja COMP BASICA</t>
        </r>
      </text>
    </comment>
  </commentList>
</comments>
</file>

<file path=xl/sharedStrings.xml><?xml version="1.0" encoding="utf-8"?>
<sst xmlns="http://schemas.openxmlformats.org/spreadsheetml/2006/main" count="10478" uniqueCount="178">
  <si>
    <t>REPARACIONES LOCATIVAS LABORATORIO GENETICA REGIONAL NOR OCCIDENTE DEL INSTITUTO NACIONAL DE MEDICINA LEGAL Y CIENCIAS FORENSES.</t>
  </si>
  <si>
    <t>PRESUPUESTO SISTEMA ELÉCTRICO, ILUMINACIÓN Y ALARMAS PARA EL PROYECTO DE REPARACIONES LOCATIVAS SECCION TUNJA- BOYACA DEL  INSTITUTO NACIONAL DE MEDICINA LEGAL Y CIENCIAS FORENSES</t>
  </si>
  <si>
    <t>ANÁLISIS DE PRECIOS UNITARIOS ( A.P.U )</t>
  </si>
  <si>
    <t>Itém :</t>
  </si>
  <si>
    <t>Unidad:</t>
  </si>
  <si>
    <t>Vr Unitario Itém:</t>
  </si>
  <si>
    <t>Fecha:</t>
  </si>
  <si>
    <t>ENERO DE 2026</t>
  </si>
  <si>
    <t>Descripción:</t>
  </si>
  <si>
    <t>A. MATERIAL</t>
  </si>
  <si>
    <t>Referencia</t>
  </si>
  <si>
    <t>Descripción</t>
  </si>
  <si>
    <t>Cantidad</t>
  </si>
  <si>
    <t xml:space="preserve">Unidad </t>
  </si>
  <si>
    <t>Vr. Unitario ($)</t>
  </si>
  <si>
    <t>Vr. Total ($)</t>
  </si>
  <si>
    <t>ML</t>
  </si>
  <si>
    <t>Consumibles y Accesorios</t>
  </si>
  <si>
    <t>Global</t>
  </si>
  <si>
    <t>Subtotal A</t>
  </si>
  <si>
    <t>B.  MANO DE OBRA</t>
  </si>
  <si>
    <t>Jornal ($) + prestaciones ($)</t>
  </si>
  <si>
    <t>Rend./día</t>
  </si>
  <si>
    <t>Cuadrilla Instalaciones eléctricas (1) of y (1) ay</t>
  </si>
  <si>
    <t>HC</t>
  </si>
  <si>
    <t>Subtotal B</t>
  </si>
  <si>
    <t>C.  EQUIPOS Y HERRAMIENTAS</t>
  </si>
  <si>
    <t>Vr. Día ($)</t>
  </si>
  <si>
    <t>Herramienta menor</t>
  </si>
  <si>
    <t>GLB</t>
  </si>
  <si>
    <t>Taladro</t>
  </si>
  <si>
    <t>Subtotal C</t>
  </si>
  <si>
    <t>D.  TRANSPORTE</t>
  </si>
  <si>
    <t>Vr. Unitario</t>
  </si>
  <si>
    <t>Rendimiento</t>
  </si>
  <si>
    <t xml:space="preserve">TRANSPORTE MATERIALES </t>
  </si>
  <si>
    <t>TON</t>
  </si>
  <si>
    <t>Subtotal D</t>
  </si>
  <si>
    <t>COSTOS DIRECTOS ( C.D )</t>
  </si>
  <si>
    <t>COSTOS INDIRECTOS ( C.I )</t>
  </si>
  <si>
    <t>ADMINISTRACION</t>
  </si>
  <si>
    <t>IMPREVISTOS</t>
  </si>
  <si>
    <t>UTILIDAD</t>
  </si>
  <si>
    <t>IVA SOBRE UTILIDAD</t>
  </si>
  <si>
    <t>TOTAL COSTO UNITARIO</t>
  </si>
  <si>
    <t>Representante legal Contratista de obra</t>
  </si>
  <si>
    <t xml:space="preserve">Representante Legal Interventoria </t>
  </si>
  <si>
    <t>Rendimiento.</t>
  </si>
  <si>
    <t>Tarifa/Día ($)</t>
  </si>
  <si>
    <t>Consumibles y accesorios de fijación</t>
  </si>
  <si>
    <t>PRESUPUESTO SISTEMA ELÉCTRICO, ILUMINACIÓN Y ALARMAS PARA EL PROYECTO DE REPARACIONES LOCATIVAS SEDE MEDELLIN DEL  INSTITUTO NACIONAL DE MEDICINA LEGAL Y CIENCIAS FORENSES</t>
  </si>
  <si>
    <t>Escalera</t>
  </si>
  <si>
    <t>Unidad</t>
  </si>
  <si>
    <t>Tarro</t>
  </si>
  <si>
    <t>Enero del 2026</t>
  </si>
  <si>
    <t>Cuadrilla eléctricas infraestructura (1) of y (1) ay</t>
  </si>
  <si>
    <t>Estibador hidraulica</t>
  </si>
  <si>
    <t>Enero del 2025</t>
  </si>
  <si>
    <t xml:space="preserve"> ML </t>
  </si>
  <si>
    <t xml:space="preserve"> Juego </t>
  </si>
  <si>
    <t xml:space="preserve"> Global </t>
  </si>
  <si>
    <t>taladro</t>
  </si>
  <si>
    <t>CAPITULO</t>
  </si>
  <si>
    <t>N°.</t>
  </si>
  <si>
    <t>DESCRIPCION:</t>
  </si>
  <si>
    <t>UNIDAD</t>
  </si>
  <si>
    <t>I. EQUIPO</t>
  </si>
  <si>
    <t>CANTIDAD</t>
  </si>
  <si>
    <t>V/UNITARIO</t>
  </si>
  <si>
    <t>V/TOTAL</t>
  </si>
  <si>
    <t>HERRAMIENTA MENOR</t>
  </si>
  <si>
    <t xml:space="preserve">SUB-TOTAL </t>
  </si>
  <si>
    <t>II. MATERIALES</t>
  </si>
  <si>
    <t>M</t>
  </si>
  <si>
    <t>III MANO DE OBRA</t>
  </si>
  <si>
    <t>Jornal Total</t>
  </si>
  <si>
    <t>Rend.</t>
  </si>
  <si>
    <t>V/Unitario</t>
  </si>
  <si>
    <t xml:space="preserve">HC </t>
  </si>
  <si>
    <t>IV. TRANSPORTE</t>
  </si>
  <si>
    <t>TOTAL COSTO DIRECTO</t>
  </si>
  <si>
    <t xml:space="preserve">RERESENTANTE LEGAL CONSORCIO HL CIVIL </t>
  </si>
  <si>
    <t>REPRESENTANTE LEGAL PROEZA INGENIERIA SAS</t>
  </si>
  <si>
    <t xml:space="preserve">CONTRATISTA </t>
  </si>
  <si>
    <t>INTERVENTORÍA</t>
  </si>
  <si>
    <t>UND</t>
  </si>
  <si>
    <t xml:space="preserve"> COSTOS INDIRECTO</t>
  </si>
  <si>
    <t xml:space="preserve"> ADMINISTRACION </t>
  </si>
  <si>
    <t xml:space="preserve"> IMPREVISTOS </t>
  </si>
  <si>
    <t xml:space="preserve"> UTILIDAD </t>
  </si>
  <si>
    <t xml:space="preserve"> IVA SOBRE UTILIDAD </t>
  </si>
  <si>
    <t xml:space="preserve"> TOTAL COSTO UNITARIO </t>
  </si>
  <si>
    <t>GL</t>
  </si>
  <si>
    <t>M3</t>
  </si>
  <si>
    <t>DIA</t>
  </si>
  <si>
    <t>KG</t>
  </si>
  <si>
    <t>M2</t>
  </si>
  <si>
    <t>LT</t>
  </si>
  <si>
    <t>BT</t>
  </si>
  <si>
    <t>GAL</t>
  </si>
  <si>
    <t>CORTES CON PULIDORA</t>
  </si>
  <si>
    <t>LB</t>
  </si>
  <si>
    <t>BTO</t>
  </si>
  <si>
    <t>MORGUE</t>
  </si>
  <si>
    <t>1 M2=0,10M3=1/60 DE VIAJE=0,01666</t>
  </si>
  <si>
    <t>Und</t>
  </si>
  <si>
    <t>ELABORADO</t>
  </si>
  <si>
    <t>MASILLA PANEL JUNTA</t>
  </si>
  <si>
    <t>UN</t>
  </si>
  <si>
    <t>LIJA DE AGUA 150</t>
  </si>
  <si>
    <t>CINTA MALLA  20 M</t>
  </si>
  <si>
    <t>RL</t>
  </si>
  <si>
    <t>TORNILLOS ESTRUCTURA 7/16"</t>
  </si>
  <si>
    <t>TORNILLOS 1" 6X3/4</t>
  </si>
  <si>
    <t>ANGULOS 2.5 X 2.5 CM CAL 26  2.44 M</t>
  </si>
  <si>
    <t>OMEGAS CAL 26  2.44 M</t>
  </si>
  <si>
    <t>VIGUETAS BASE CALIBRE 26  2.44 M</t>
  </si>
  <si>
    <t>LAMINA SUPERBOARD 6 MM 2.44 X 1.22 M</t>
  </si>
  <si>
    <t>1 M2</t>
  </si>
  <si>
    <t>13 M2</t>
  </si>
  <si>
    <t>PERIMETRO</t>
  </si>
  <si>
    <t>AREA</t>
  </si>
  <si>
    <t>AÑO 2024</t>
  </si>
  <si>
    <t>4 X 3.25</t>
  </si>
  <si>
    <t>1/4 h* ml</t>
  </si>
  <si>
    <t>TB*5 ML</t>
  </si>
  <si>
    <t>TB</t>
  </si>
  <si>
    <t>5 min* ml</t>
  </si>
  <si>
    <t>dia</t>
  </si>
  <si>
    <t>Gl</t>
  </si>
  <si>
    <t>Kg</t>
  </si>
  <si>
    <t>NEIVA-PITALITO CAMBIANDO REND ESMALTE</t>
  </si>
  <si>
    <t>40 ML / DIA = 5 ML /HR = 0.20 ML/HR</t>
  </si>
  <si>
    <t>40m2*gl, 20m2 a 2 manos =0,05m2* gl, ml=00,5/2=0,025 gl*ml</t>
  </si>
  <si>
    <t>MORGUE CAMBIANDO RENDIMIENTO ESTUCO</t>
  </si>
  <si>
    <t>RENDIMIENTO 25 M2/GAL = 0.04 GAL/M2 = 0,04 GAL</t>
  </si>
  <si>
    <t>RENDIMIENTO 30 M2/GAL = 0.033 GAL/M2 X 2 MANOS  =  0,067 GAL/M2</t>
  </si>
  <si>
    <t>RENDIMIENTO 30 M2/GAL = 0.033 GAL/M2 X 3 MANOS = 0,10 GAL/M2</t>
  </si>
  <si>
    <t>RENDIMIENTO 65 M2/GAL = 0.015 GAL/M2 X 3 MANOS = 0,046= 0.05 GAL/M2</t>
  </si>
  <si>
    <t>NEIVA PATOLOGIA CAMBIANDO RENDIMIENTO PINTURA</t>
  </si>
  <si>
    <t>RENDIMIENTO 3.5 M2/GAL = 0.29 GAL/M2</t>
  </si>
  <si>
    <t>1/4 H*M2</t>
  </si>
  <si>
    <t>VJ</t>
  </si>
  <si>
    <t>1/4 GL</t>
  </si>
  <si>
    <t>SOLDADURA PVC (1/4)</t>
  </si>
  <si>
    <t>REMOVEDOR PVC (1/4)</t>
  </si>
  <si>
    <t>RLL</t>
  </si>
  <si>
    <t>CINTA TEFLON 1/2"</t>
  </si>
  <si>
    <t>ADAPTADOR MACHO PVCP 1/2"</t>
  </si>
  <si>
    <t xml:space="preserve">ducha elvetica sencilla </t>
  </si>
  <si>
    <t>ducha evetica registro y pomo</t>
  </si>
  <si>
    <t>1/4 GAL = 946 ML= 946 CM3 ENTONCES 0.02 GAL = 19 CM3</t>
  </si>
  <si>
    <t xml:space="preserve">UN </t>
  </si>
  <si>
    <t>Ponchadora</t>
  </si>
  <si>
    <t>Caja</t>
  </si>
  <si>
    <t>Paquete</t>
  </si>
  <si>
    <t>Terraja</t>
  </si>
  <si>
    <t>Rollo</t>
  </si>
  <si>
    <t>GBL</t>
  </si>
  <si>
    <t>Jornal ($)+ Prestaciones ($)</t>
  </si>
  <si>
    <t>PROYECTO: REPARACIONES LOCATIVAS SEDE SECCIONAL SUCRE - SINCELEJO FASE 3                                                                                                                                                                                                                            INSTITUTO NACIONAL DE MEDICINA LEGAL Y CIENCIAS FORENSES</t>
  </si>
  <si>
    <t>Subcontrato mobiliario SILLA PARA LABORATORIO</t>
  </si>
  <si>
    <t>IVA</t>
  </si>
  <si>
    <t>Subcontrato mobiliario MESON PERIMETRAL</t>
  </si>
  <si>
    <t>Subcontrato mobiliario MESA ANIVIBRATORIA</t>
  </si>
  <si>
    <t>Subcontrato mobiliario GABINETE INFERIOR</t>
  </si>
  <si>
    <t>Subcontrato mobiliario MESON TIPO ESCRITORIO</t>
  </si>
  <si>
    <t>Subcontrato mobiliario SILLA ADMINISTRATIVA</t>
  </si>
  <si>
    <t>Subcontrato mobiliario PASSTRHOUGH</t>
  </si>
  <si>
    <t>Subcontrato mobiliario MESON PERIMETRAL EN L</t>
  </si>
  <si>
    <t>Subcontrato mobiliario GABINETE INFERIOR MODULO DE LAVADO</t>
  </si>
  <si>
    <t>Subcontrato mobiliario MESA ANTIVIBRATORIA</t>
  </si>
  <si>
    <t>,</t>
  </si>
  <si>
    <t>Subcontrato mobiliario DUCHA DE EMERGENCIA</t>
  </si>
  <si>
    <t>Subcontrato mobiliario GRIFERIA PARA LABORATORIO</t>
  </si>
  <si>
    <t>Subcontrato mobiliario POCETA PARA LABORATORIO</t>
  </si>
  <si>
    <t>Subcontrato mobiliario GABINETE PARA ALMACENAMIENTO</t>
  </si>
  <si>
    <t>Subcontrato mobiliario LOCKER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</si>
</sst>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4">
    <numFmt numFmtId="6" formatCode="&quot;$&quot;\ #,##0;[Red]\-&quot;$&quot;\ #,##0"/>
    <numFmt numFmtId="42" formatCode="_-&quot;$&quot;\ * #,##0_-;\-&quot;$&quot;\ * #,##0_-;_-&quot;$&quot;\ * &quot;-&quot;_-;_-@_-"/>
    <numFmt numFmtId="43" formatCode="_-* #,##0.00_-;\-* #,##0.00_-;_-* &quot;-&quot;??_-;_-@_-"/>
    <numFmt numFmtId="164" formatCode="_ * #,##0.00_ ;_ * \-#,##0.00_ ;_ * &quot;-&quot;??_ ;_ @_ "/>
    <numFmt numFmtId="165" formatCode="_ * #,##0_ ;_ * \-#,##0_ ;_ * &quot;-&quot;??_ ;_ @_ "/>
    <numFmt numFmtId="166" formatCode="#,##0.00_ ;\-#,##0.00\ "/>
    <numFmt numFmtId="167" formatCode="#,##0.000"/>
    <numFmt numFmtId="168" formatCode="#,##0.0"/>
    <numFmt numFmtId="169" formatCode="_(* #,##0.00_);_(* \(#,##0.00\);_(* &quot;-&quot;??_);_(@_)"/>
    <numFmt numFmtId="170" formatCode="&quot;$&quot;\ #,##0.00"/>
    <numFmt numFmtId="171" formatCode="[$$-2C0A]#,##0.00"/>
    <numFmt numFmtId="172" formatCode="[$$-2C0A]#,##0"/>
    <numFmt numFmtId="173" formatCode="[$$-240A]\ #,##0.00"/>
    <numFmt numFmtId="174" formatCode="&quot;$&quot;\ #,##0"/>
    <numFmt numFmtId="175" formatCode="_(&quot;$&quot;\ * #,##0.00_);_(&quot;$&quot;\ * \(#,##0.00\);_(&quot;$&quot;\ * &quot;-&quot;??_);_(@_)"/>
    <numFmt numFmtId="176" formatCode="_(* #,##0.0_);_(* \(#,##0.0\);_(* &quot;-&quot;??_);_(@_)"/>
    <numFmt numFmtId="177" formatCode="_(* #,##0.000_);_(* \(#,##0.000\);_(* &quot;-&quot;??_);_(@_)"/>
    <numFmt numFmtId="178" formatCode="_-&quot;$&quot;\ * #,##0.00_-;\-&quot;$&quot;\ * #,##0.00_-;_-&quot;$&quot;\ * &quot;-&quot;_-;_-@_-"/>
    <numFmt numFmtId="179" formatCode="0.0"/>
    <numFmt numFmtId="180" formatCode="0.0000"/>
    <numFmt numFmtId="181" formatCode="[$$-2C0A]#,##0.0"/>
    <numFmt numFmtId="182" formatCode="_(* #,##0.00000_);_(* \(#,##0.00000\);_(* &quot;-&quot;??_);_(@_)"/>
    <numFmt numFmtId="183" formatCode="_(* #,##0.0000_);_(* \(#,##0.0000\);_(* &quot;-&quot;??_);_(@_)"/>
    <numFmt numFmtId="185" formatCode="[$$-240A]\ #,##0.00;[$$-240A]\ \-#,##0.00"/>
  </numFmts>
  <fonts count="27" x14ac:knownFonts="1">
    <font>
      <sz val="11"/>
      <color theme="1"/>
      <name val="Calibri"/>
      <family val="2"/>
      <scheme val="minor"/>
    </font>
    <font>
      <sz val="10"/>
      <name val="Arial"/>
      <family val="2"/>
    </font>
    <font>
      <sz val="12"/>
      <name val="Eras Medium ITC"/>
      <family val="2"/>
    </font>
    <font>
      <b/>
      <i/>
      <sz val="22"/>
      <name val="Eras Medium ITC"/>
      <family val="2"/>
    </font>
    <font>
      <b/>
      <i/>
      <sz val="12"/>
      <name val="Eras Medium ITC"/>
      <family val="2"/>
    </font>
    <font>
      <i/>
      <sz val="12"/>
      <name val="Eras Medium ITC"/>
      <family val="2"/>
    </font>
    <font>
      <u/>
      <sz val="10"/>
      <color indexed="12"/>
      <name val="Arial"/>
      <family val="2"/>
    </font>
    <font>
      <b/>
      <i/>
      <u/>
      <sz val="12"/>
      <name val="Eras Medium ITC"/>
      <family val="2"/>
    </font>
    <font>
      <i/>
      <sz val="11"/>
      <name val="Eras Medium ITC"/>
      <family val="2"/>
    </font>
    <font>
      <i/>
      <sz val="12"/>
      <color indexed="8"/>
      <name val="Eras Medium ITC"/>
      <family val="2"/>
    </font>
    <font>
      <sz val="11"/>
      <color indexed="8"/>
      <name val="Calibri"/>
      <family val="2"/>
    </font>
    <font>
      <i/>
      <sz val="10"/>
      <color indexed="8"/>
      <name val="Eras Medium ITC"/>
      <family val="2"/>
    </font>
    <font>
      <i/>
      <sz val="9"/>
      <color indexed="8"/>
      <name val="Eras Medium ITC"/>
      <family val="2"/>
    </font>
    <font>
      <sz val="10"/>
      <color indexed="8"/>
      <name val="MS Sans Serif"/>
      <family val="2"/>
    </font>
    <font>
      <sz val="12"/>
      <name val="Arial Narrow"/>
      <family val="2"/>
    </font>
    <font>
      <sz val="9"/>
      <name val="Arial"/>
      <family val="2"/>
    </font>
    <font>
      <b/>
      <sz val="10"/>
      <name val="Arial"/>
      <family val="2"/>
    </font>
    <font>
      <sz val="11"/>
      <color indexed="8"/>
      <name val="Arial"/>
      <family val="2"/>
    </font>
    <font>
      <b/>
      <i/>
      <sz val="10"/>
      <name val="Arial"/>
      <family val="2"/>
    </font>
    <font>
      <b/>
      <sz val="9"/>
      <color indexed="81"/>
      <name val="Tahoma"/>
      <family val="2"/>
    </font>
    <font>
      <sz val="9"/>
      <color indexed="81"/>
      <name val="Tahoma"/>
      <family val="2"/>
    </font>
    <font>
      <b/>
      <sz val="11"/>
      <color indexed="8"/>
      <name val="Arial"/>
      <family val="2"/>
    </font>
    <font>
      <sz val="10"/>
      <color indexed="8"/>
      <name val="Arial"/>
      <family val="2"/>
    </font>
    <font>
      <sz val="9"/>
      <color indexed="8"/>
      <name val="Arial"/>
      <family val="2"/>
    </font>
    <font>
      <sz val="11"/>
      <color theme="1"/>
      <name val="Calibri"/>
      <family val="2"/>
      <scheme val="minor"/>
    </font>
    <font>
      <b/>
      <sz val="11"/>
      <color theme="1"/>
      <name val="Calibri"/>
      <family val="2"/>
      <scheme val="minor"/>
    </font>
    <font>
      <sz val="9"/>
      <color theme="1"/>
      <name val="Arial"/>
      <family val="2"/>
    </font>
  </fonts>
  <fills count="8">
    <fill>
      <patternFill patternType="none"/>
    </fill>
    <fill>
      <patternFill patternType="gray125"/>
    </fill>
    <fill>
      <patternFill patternType="solid">
        <fgColor indexed="9"/>
        <bgColor indexed="64"/>
      </patternFill>
    </fill>
    <fill>
      <patternFill patternType="solid">
        <fgColor theme="0" tint="-4.9989318521683403E-2"/>
        <bgColor indexed="64"/>
      </patternFill>
    </fill>
    <fill>
      <patternFill patternType="solid">
        <fgColor rgb="FF66FF33"/>
        <bgColor indexed="64"/>
      </patternFill>
    </fill>
    <fill>
      <patternFill patternType="solid">
        <fgColor theme="0"/>
        <bgColor indexed="64"/>
      </patternFill>
    </fill>
    <fill>
      <patternFill patternType="solid">
        <fgColor theme="0" tint="-0.14999847407452621"/>
        <bgColor indexed="64"/>
      </patternFill>
    </fill>
    <fill>
      <patternFill patternType="solid">
        <fgColor rgb="FFFFFF00"/>
        <bgColor indexed="64"/>
      </patternFill>
    </fill>
  </fills>
  <borders count="113">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style="thin">
        <color indexed="64"/>
      </top>
      <bottom style="double">
        <color indexed="64"/>
      </bottom>
      <diagonal/>
    </border>
    <border>
      <left/>
      <right/>
      <top style="thin">
        <color indexed="64"/>
      </top>
      <bottom style="double">
        <color indexed="64"/>
      </bottom>
      <diagonal/>
    </border>
    <border>
      <left/>
      <right style="medium">
        <color indexed="64"/>
      </right>
      <top style="thin">
        <color indexed="64"/>
      </top>
      <bottom style="double">
        <color indexed="64"/>
      </bottom>
      <diagonal/>
    </border>
    <border>
      <left style="medium">
        <color indexed="64"/>
      </left>
      <right/>
      <top style="double">
        <color indexed="64"/>
      </top>
      <bottom/>
      <diagonal/>
    </border>
    <border>
      <left/>
      <right/>
      <top style="double">
        <color indexed="64"/>
      </top>
      <bottom/>
      <diagonal/>
    </border>
    <border>
      <left/>
      <right style="medium">
        <color indexed="64"/>
      </right>
      <top style="double">
        <color indexed="64"/>
      </top>
      <bottom/>
      <diagonal/>
    </border>
    <border>
      <left style="medium">
        <color indexed="64"/>
      </left>
      <right/>
      <top/>
      <bottom/>
      <diagonal/>
    </border>
    <border>
      <left/>
      <right style="medium">
        <color indexed="64"/>
      </right>
      <top/>
      <bottom/>
      <diagonal/>
    </border>
    <border>
      <left/>
      <right/>
      <top/>
      <bottom style="thin">
        <color indexed="64"/>
      </bottom>
      <diagonal/>
    </border>
    <border>
      <left/>
      <right style="medium">
        <color indexed="64"/>
      </right>
      <top/>
      <bottom style="thin">
        <color indexed="64"/>
      </bottom>
      <diagonal/>
    </border>
    <border>
      <left style="medium">
        <color indexed="64"/>
      </left>
      <right/>
      <top/>
      <bottom style="double">
        <color indexed="64"/>
      </bottom>
      <diagonal/>
    </border>
    <border>
      <left/>
      <right/>
      <top/>
      <bottom style="double">
        <color indexed="64"/>
      </bottom>
      <diagonal/>
    </border>
    <border>
      <left/>
      <right style="medium">
        <color indexed="64"/>
      </right>
      <top/>
      <bottom style="double">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double">
        <color indexed="64"/>
      </bottom>
      <diagonal/>
    </border>
    <border>
      <left/>
      <right/>
      <top style="medium">
        <color indexed="64"/>
      </top>
      <bottom style="double">
        <color indexed="64"/>
      </bottom>
      <diagonal/>
    </border>
    <border>
      <left/>
      <right style="medium">
        <color indexed="64"/>
      </right>
      <top style="medium">
        <color indexed="64"/>
      </top>
      <bottom style="double">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top/>
      <bottom style="thin">
        <color indexed="64"/>
      </bottom>
      <diagonal/>
    </border>
    <border>
      <left/>
      <right/>
      <top style="thin">
        <color indexed="64"/>
      </top>
      <bottom/>
      <diagonal/>
    </border>
    <border>
      <left/>
      <right style="medium">
        <color indexed="64"/>
      </right>
      <top style="thin">
        <color indexed="64"/>
      </top>
      <bottom/>
      <diagonal/>
    </border>
    <border>
      <left style="medium">
        <color indexed="64"/>
      </left>
      <right style="medium">
        <color indexed="64"/>
      </right>
      <top style="medium">
        <color indexed="64"/>
      </top>
      <bottom/>
      <diagonal/>
    </border>
    <border>
      <left style="thin">
        <color indexed="64"/>
      </left>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style="medium">
        <color indexed="64"/>
      </top>
      <bottom style="thin">
        <color indexed="64"/>
      </bottom>
      <diagonal/>
    </border>
    <border>
      <left/>
      <right/>
      <top style="thin">
        <color indexed="64"/>
      </top>
      <bottom style="medium">
        <color indexed="64"/>
      </bottom>
      <diagonal/>
    </border>
    <border>
      <left/>
      <right style="thin">
        <color indexed="64"/>
      </right>
      <top/>
      <bottom style="thin">
        <color indexed="64"/>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medium">
        <color indexed="64"/>
      </top>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bottom/>
      <diagonal/>
    </border>
    <border>
      <left style="thin">
        <color indexed="64"/>
      </left>
      <right/>
      <top/>
      <bottom style="thin">
        <color indexed="64"/>
      </bottom>
      <diagonal/>
    </border>
    <border>
      <left/>
      <right style="medium">
        <color indexed="64"/>
      </right>
      <top style="thin">
        <color indexed="64"/>
      </top>
      <bottom style="thin">
        <color rgb="FF000000"/>
      </bottom>
      <diagonal/>
    </border>
    <border>
      <left style="thin">
        <color indexed="64"/>
      </left>
      <right/>
      <top style="thin">
        <color indexed="64"/>
      </top>
      <bottom style="thin">
        <color rgb="FF000000"/>
      </bottom>
      <diagonal/>
    </border>
    <border>
      <left/>
      <right style="thin">
        <color indexed="64"/>
      </right>
      <top style="thin">
        <color indexed="64"/>
      </top>
      <bottom style="thin">
        <color rgb="FF000000"/>
      </bottom>
      <diagonal/>
    </border>
    <border>
      <left style="medium">
        <color indexed="64"/>
      </left>
      <right/>
      <top style="thin">
        <color indexed="64"/>
      </top>
      <bottom style="thin">
        <color rgb="FF000000"/>
      </bottom>
      <diagonal/>
    </border>
    <border>
      <left/>
      <right style="thin">
        <color indexed="64"/>
      </right>
      <top/>
      <bottom style="thin">
        <color rgb="FF000000"/>
      </bottom>
      <diagonal/>
    </border>
    <border>
      <left style="thin">
        <color indexed="64"/>
      </left>
      <right style="thin">
        <color indexed="64"/>
      </right>
      <top/>
      <bottom style="thin">
        <color rgb="FF000000"/>
      </bottom>
      <diagonal/>
    </border>
    <border>
      <left style="thin">
        <color indexed="64"/>
      </left>
      <right/>
      <top/>
      <bottom style="thin">
        <color rgb="FF000000"/>
      </bottom>
      <diagonal/>
    </border>
    <border>
      <left style="thin">
        <color rgb="FF000000"/>
      </left>
      <right style="medium">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medium">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medium">
        <color rgb="FF000000"/>
      </left>
      <right/>
      <top style="thin">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medium">
        <color rgb="FF000000"/>
      </left>
      <right style="thin">
        <color rgb="FF000000"/>
      </right>
      <top style="medium">
        <color rgb="FF000000"/>
      </top>
      <bottom style="thin">
        <color rgb="FF000000"/>
      </bottom>
      <diagonal/>
    </border>
    <border>
      <left style="thin">
        <color rgb="FF000000"/>
      </left>
      <right/>
      <top/>
      <bottom style="thin">
        <color rgb="FF000000"/>
      </bottom>
      <diagonal/>
    </border>
    <border>
      <left style="medium">
        <color indexed="64"/>
      </left>
      <right style="thin">
        <color rgb="FF000000"/>
      </right>
      <top/>
      <bottom style="thin">
        <color rgb="FF000000"/>
      </bottom>
      <diagonal/>
    </border>
    <border>
      <left style="thin">
        <color indexed="64"/>
      </left>
      <right style="medium">
        <color rgb="FF000000"/>
      </right>
      <top style="thin">
        <color indexed="64"/>
      </top>
      <bottom style="medium">
        <color rgb="FF000000"/>
      </bottom>
      <diagonal/>
    </border>
    <border>
      <left style="thin">
        <color indexed="64"/>
      </left>
      <right style="thin">
        <color indexed="64"/>
      </right>
      <top style="thin">
        <color indexed="64"/>
      </top>
      <bottom style="medium">
        <color rgb="FF000000"/>
      </bottom>
      <diagonal/>
    </border>
    <border>
      <left style="medium">
        <color rgb="FF000000"/>
      </left>
      <right style="thin">
        <color indexed="64"/>
      </right>
      <top style="thin">
        <color indexed="64"/>
      </top>
      <bottom style="medium">
        <color rgb="FF000000"/>
      </bottom>
      <diagonal/>
    </border>
    <border>
      <left style="thin">
        <color indexed="64"/>
      </left>
      <right style="medium">
        <color rgb="FF000000"/>
      </right>
      <top style="thin">
        <color indexed="64"/>
      </top>
      <bottom style="thin">
        <color indexed="64"/>
      </bottom>
      <diagonal/>
    </border>
    <border>
      <left style="medium">
        <color rgb="FF000000"/>
      </left>
      <right style="thin">
        <color indexed="64"/>
      </right>
      <top style="thin">
        <color indexed="64"/>
      </top>
      <bottom style="thin">
        <color indexed="64"/>
      </bottom>
      <diagonal/>
    </border>
    <border>
      <left style="thin">
        <color indexed="64"/>
      </left>
      <right style="thin">
        <color indexed="64"/>
      </right>
      <top style="medium">
        <color rgb="FF000000"/>
      </top>
      <bottom style="thin">
        <color indexed="64"/>
      </bottom>
      <diagonal/>
    </border>
    <border>
      <left style="medium">
        <color rgb="FF000000"/>
      </left>
      <right style="thin">
        <color indexed="64"/>
      </right>
      <top style="medium">
        <color rgb="FF000000"/>
      </top>
      <bottom style="thin">
        <color indexed="64"/>
      </bottom>
      <diagonal/>
    </border>
    <border>
      <left/>
      <right style="medium">
        <color indexed="64"/>
      </right>
      <top style="medium">
        <color indexed="64"/>
      </top>
      <bottom style="medium">
        <color rgb="FF000000"/>
      </bottom>
      <diagonal/>
    </border>
    <border>
      <left/>
      <right/>
      <top style="medium">
        <color indexed="64"/>
      </top>
      <bottom style="medium">
        <color rgb="FF000000"/>
      </bottom>
      <diagonal/>
    </border>
    <border>
      <left style="medium">
        <color indexed="64"/>
      </left>
      <right/>
      <top style="medium">
        <color indexed="64"/>
      </top>
      <bottom style="medium">
        <color rgb="FF000000"/>
      </bottom>
      <diagonal/>
    </border>
    <border>
      <left/>
      <right/>
      <top/>
      <bottom style="medium">
        <color rgb="FF000000"/>
      </bottom>
      <diagonal/>
    </border>
    <border>
      <left style="medium">
        <color rgb="FF000000"/>
      </left>
      <right/>
      <top/>
      <bottom style="medium">
        <color rgb="FF000000"/>
      </bottom>
      <diagonal/>
    </border>
    <border>
      <left/>
      <right style="medium">
        <color rgb="FF000000"/>
      </right>
      <top/>
      <bottom/>
      <diagonal/>
    </border>
    <border>
      <left style="medium">
        <color rgb="FF000000"/>
      </left>
      <right/>
      <top/>
      <bottom/>
      <diagonal/>
    </border>
    <border>
      <left style="medium">
        <color indexed="64"/>
      </left>
      <right style="medium">
        <color rgb="FF000000"/>
      </right>
      <top style="medium">
        <color indexed="64"/>
      </top>
      <bottom style="medium">
        <color indexed="64"/>
      </bottom>
      <diagonal/>
    </border>
    <border>
      <left style="medium">
        <color rgb="FF000000"/>
      </left>
      <right/>
      <top style="medium">
        <color indexed="64"/>
      </top>
      <bottom/>
      <diagonal/>
    </border>
    <border>
      <left style="medium">
        <color rgb="FF000000"/>
      </left>
      <right style="thin">
        <color indexed="64"/>
      </right>
      <top style="thin">
        <color indexed="64"/>
      </top>
      <bottom style="medium">
        <color indexed="64"/>
      </bottom>
      <diagonal/>
    </border>
    <border>
      <left style="medium">
        <color rgb="FF000000"/>
      </left>
      <right style="thin">
        <color indexed="64"/>
      </right>
      <top style="medium">
        <color indexed="64"/>
      </top>
      <bottom style="thin">
        <color indexed="64"/>
      </bottom>
      <diagonal/>
    </border>
    <border>
      <left/>
      <right style="medium">
        <color rgb="FF000000"/>
      </right>
      <top style="medium">
        <color rgb="FF000000"/>
      </top>
      <bottom style="medium">
        <color rgb="FF000000"/>
      </bottom>
      <diagonal/>
    </border>
    <border>
      <left style="thin">
        <color indexed="64"/>
      </left>
      <right/>
      <top style="medium">
        <color rgb="FF000000"/>
      </top>
      <bottom style="medium">
        <color rgb="FF000000"/>
      </bottom>
      <diagonal/>
    </border>
    <border>
      <left style="thin">
        <color indexed="64"/>
      </left>
      <right style="thin">
        <color indexed="64"/>
      </right>
      <top style="medium">
        <color rgb="FF000000"/>
      </top>
      <bottom style="medium">
        <color rgb="FF000000"/>
      </bottom>
      <diagonal/>
    </border>
    <border>
      <left/>
      <right style="thin">
        <color indexed="64"/>
      </right>
      <top style="medium">
        <color rgb="FF000000"/>
      </top>
      <bottom style="medium">
        <color rgb="FF000000"/>
      </bottom>
      <diagonal/>
    </border>
    <border>
      <left style="medium">
        <color rgb="FF000000"/>
      </left>
      <right/>
      <top style="medium">
        <color rgb="FF000000"/>
      </top>
      <bottom style="medium">
        <color rgb="FF000000"/>
      </bottom>
      <diagonal/>
    </border>
  </borders>
  <cellStyleXfs count="13">
    <xf numFmtId="0" fontId="0" fillId="0" borderId="0"/>
    <xf numFmtId="0" fontId="6" fillId="0" borderId="0" applyNumberFormat="0" applyFill="0" applyBorder="0" applyAlignment="0" applyProtection="0">
      <alignment vertical="top"/>
      <protection locked="0"/>
    </xf>
    <xf numFmtId="169" fontId="10" fillId="0" borderId="0" applyFont="0" applyFill="0" applyBorder="0" applyAlignment="0" applyProtection="0"/>
    <xf numFmtId="169" fontId="10" fillId="0" borderId="0" applyFont="0" applyFill="0" applyBorder="0" applyAlignment="0" applyProtection="0"/>
    <xf numFmtId="0" fontId="1" fillId="0" borderId="0" applyFont="0" applyFill="0" applyBorder="0" applyAlignment="0" applyProtection="0"/>
    <xf numFmtId="42" fontId="24" fillId="0" borderId="0" applyFont="0" applyFill="0" applyBorder="0" applyAlignment="0" applyProtection="0"/>
    <xf numFmtId="175" fontId="10" fillId="0" borderId="0" applyFont="0" applyFill="0" applyBorder="0" applyAlignment="0" applyProtection="0"/>
    <xf numFmtId="0" fontId="1" fillId="0" borderId="0"/>
    <xf numFmtId="0" fontId="1" fillId="0" borderId="0"/>
    <xf numFmtId="0" fontId="13" fillId="0" borderId="0"/>
    <xf numFmtId="0" fontId="1" fillId="0" borderId="0"/>
    <xf numFmtId="0" fontId="1" fillId="0" borderId="0"/>
    <xf numFmtId="9" fontId="10" fillId="0" borderId="0" applyFont="0" applyFill="0" applyBorder="0" applyAlignment="0" applyProtection="0"/>
  </cellStyleXfs>
  <cellXfs count="892">
    <xf numFmtId="0" fontId="0" fillId="0" borderId="0" xfId="0"/>
    <xf numFmtId="164" fontId="2" fillId="3" borderId="1" xfId="4" applyNumberFormat="1" applyFont="1" applyFill="1" applyBorder="1"/>
    <xf numFmtId="164" fontId="2" fillId="3" borderId="2" xfId="4" applyNumberFormat="1" applyFont="1" applyFill="1" applyBorder="1"/>
    <xf numFmtId="165" fontId="2" fillId="3" borderId="2" xfId="4" applyNumberFormat="1" applyFont="1" applyFill="1" applyBorder="1"/>
    <xf numFmtId="165" fontId="2" fillId="3" borderId="3" xfId="4" applyNumberFormat="1" applyFont="1" applyFill="1" applyBorder="1"/>
    <xf numFmtId="164" fontId="2" fillId="0" borderId="0" xfId="4" applyNumberFormat="1" applyFont="1"/>
    <xf numFmtId="164" fontId="5" fillId="3" borderId="10" xfId="4" applyNumberFormat="1" applyFont="1" applyFill="1" applyBorder="1"/>
    <xf numFmtId="164" fontId="5" fillId="3" borderId="0" xfId="4" applyNumberFormat="1" applyFont="1" applyFill="1" applyBorder="1"/>
    <xf numFmtId="165" fontId="5" fillId="3" borderId="0" xfId="4" applyNumberFormat="1" applyFont="1" applyFill="1" applyBorder="1"/>
    <xf numFmtId="165" fontId="5" fillId="3" borderId="11" xfId="4" applyNumberFormat="1" applyFont="1" applyFill="1" applyBorder="1"/>
    <xf numFmtId="49" fontId="7" fillId="3" borderId="10" xfId="1" applyNumberFormat="1" applyFont="1" applyFill="1" applyBorder="1" applyAlignment="1" applyProtection="1">
      <alignment horizontal="left" vertical="center"/>
      <protection locked="0"/>
    </xf>
    <xf numFmtId="164" fontId="5" fillId="3" borderId="12" xfId="4" applyNumberFormat="1" applyFont="1" applyFill="1" applyBorder="1" applyAlignment="1">
      <alignment horizontal="center"/>
    </xf>
    <xf numFmtId="164" fontId="4" fillId="3" borderId="0" xfId="4" applyNumberFormat="1" applyFont="1" applyFill="1" applyBorder="1" applyAlignment="1">
      <alignment horizontal="center" vertical="center"/>
    </xf>
    <xf numFmtId="164" fontId="4" fillId="3" borderId="0" xfId="4" applyNumberFormat="1" applyFont="1" applyFill="1" applyBorder="1" applyAlignment="1">
      <alignment horizontal="left" vertical="center"/>
    </xf>
    <xf numFmtId="4" fontId="4" fillId="3" borderId="12" xfId="4" applyNumberFormat="1" applyFont="1" applyFill="1" applyBorder="1" applyAlignment="1">
      <alignment horizontal="right" vertical="center"/>
    </xf>
    <xf numFmtId="165" fontId="8" fillId="3" borderId="13" xfId="4" applyNumberFormat="1" applyFont="1" applyFill="1" applyBorder="1" applyAlignment="1">
      <alignment horizontal="center" vertical="center"/>
    </xf>
    <xf numFmtId="164" fontId="4" fillId="3" borderId="10" xfId="4" applyNumberFormat="1" applyFont="1" applyFill="1" applyBorder="1" applyAlignment="1">
      <alignment horizontal="left" vertical="center"/>
    </xf>
    <xf numFmtId="164" fontId="5" fillId="3" borderId="14" xfId="4" applyNumberFormat="1" applyFont="1" applyFill="1" applyBorder="1"/>
    <xf numFmtId="164" fontId="5" fillId="3" borderId="15" xfId="4" applyNumberFormat="1" applyFont="1" applyFill="1" applyBorder="1"/>
    <xf numFmtId="165" fontId="5" fillId="3" borderId="15" xfId="4" applyNumberFormat="1" applyFont="1" applyFill="1" applyBorder="1"/>
    <xf numFmtId="165" fontId="5" fillId="3" borderId="16" xfId="4" applyNumberFormat="1" applyFont="1" applyFill="1" applyBorder="1"/>
    <xf numFmtId="164" fontId="4" fillId="3" borderId="10" xfId="4" applyNumberFormat="1" applyFont="1" applyFill="1" applyBorder="1"/>
    <xf numFmtId="164" fontId="5" fillId="3" borderId="0" xfId="4" applyNumberFormat="1" applyFont="1" applyFill="1" applyBorder="1" applyAlignment="1">
      <alignment horizontal="center"/>
    </xf>
    <xf numFmtId="164" fontId="4" fillId="3" borderId="17" xfId="4" applyNumberFormat="1" applyFont="1" applyFill="1" applyBorder="1" applyAlignment="1">
      <alignment horizontal="center" vertical="center" wrapText="1"/>
    </xf>
    <xf numFmtId="164" fontId="4" fillId="3" borderId="18" xfId="4" applyNumberFormat="1" applyFont="1" applyFill="1" applyBorder="1" applyAlignment="1">
      <alignment vertical="center" wrapText="1"/>
    </xf>
    <xf numFmtId="164" fontId="4" fillId="3" borderId="19" xfId="4" applyNumberFormat="1" applyFont="1" applyFill="1" applyBorder="1" applyAlignment="1">
      <alignment vertical="center" wrapText="1"/>
    </xf>
    <xf numFmtId="164" fontId="4" fillId="3" borderId="20" xfId="4" applyNumberFormat="1" applyFont="1" applyFill="1" applyBorder="1" applyAlignment="1">
      <alignment horizontal="center" vertical="center" wrapText="1"/>
    </xf>
    <xf numFmtId="165" fontId="4" fillId="3" borderId="20" xfId="4" applyNumberFormat="1" applyFont="1" applyFill="1" applyBorder="1" applyAlignment="1">
      <alignment horizontal="center" vertical="center" wrapText="1"/>
    </xf>
    <xf numFmtId="165" fontId="4" fillId="3" borderId="21" xfId="4" applyNumberFormat="1" applyFont="1" applyFill="1" applyBorder="1" applyAlignment="1">
      <alignment horizontal="center" vertical="center" wrapText="1"/>
    </xf>
    <xf numFmtId="164" fontId="5" fillId="3" borderId="17" xfId="4" applyNumberFormat="1" applyFont="1" applyFill="1" applyBorder="1" applyAlignment="1">
      <alignment horizontal="center" vertical="center" wrapText="1"/>
    </xf>
    <xf numFmtId="4" fontId="9" fillId="3" borderId="20" xfId="7" applyNumberFormat="1" applyFont="1" applyFill="1" applyBorder="1" applyAlignment="1">
      <alignment horizontal="center" vertical="center"/>
    </xf>
    <xf numFmtId="165" fontId="9" fillId="3" borderId="20" xfId="7" applyNumberFormat="1" applyFont="1" applyFill="1" applyBorder="1" applyAlignment="1">
      <alignment horizontal="center" vertical="center"/>
    </xf>
    <xf numFmtId="4" fontId="5" fillId="3" borderId="20" xfId="4" applyNumberFormat="1" applyFont="1" applyFill="1" applyBorder="1" applyAlignment="1">
      <alignment horizontal="right" vertical="center" wrapText="1"/>
    </xf>
    <xf numFmtId="4" fontId="5" fillId="3" borderId="21" xfId="4" applyNumberFormat="1" applyFont="1" applyFill="1" applyBorder="1" applyAlignment="1">
      <alignment horizontal="right" vertical="center" wrapText="1"/>
    </xf>
    <xf numFmtId="4" fontId="5" fillId="3" borderId="20" xfId="7" applyNumberFormat="1" applyFont="1" applyFill="1" applyBorder="1" applyAlignment="1">
      <alignment horizontal="right"/>
    </xf>
    <xf numFmtId="164" fontId="5" fillId="3" borderId="17" xfId="4" applyNumberFormat="1" applyFont="1" applyFill="1" applyBorder="1" applyAlignment="1">
      <alignment horizontal="center"/>
    </xf>
    <xf numFmtId="4" fontId="5" fillId="3" borderId="0" xfId="4" applyNumberFormat="1" applyFont="1" applyFill="1" applyBorder="1" applyAlignment="1">
      <alignment horizontal="right"/>
    </xf>
    <xf numFmtId="4" fontId="4" fillId="3" borderId="23" xfId="4" applyNumberFormat="1" applyFont="1" applyFill="1" applyBorder="1" applyAlignment="1">
      <alignment horizontal="right" vertical="center"/>
    </xf>
    <xf numFmtId="165" fontId="4" fillId="3" borderId="23" xfId="4" applyNumberFormat="1" applyFont="1" applyFill="1" applyBorder="1" applyAlignment="1">
      <alignment horizontal="center" vertical="center" wrapText="1"/>
    </xf>
    <xf numFmtId="49" fontId="5" fillId="3" borderId="20" xfId="4" applyNumberFormat="1" applyFont="1" applyFill="1" applyBorder="1" applyAlignment="1">
      <alignment vertical="center" wrapText="1"/>
    </xf>
    <xf numFmtId="164" fontId="5" fillId="3" borderId="20" xfId="4" applyNumberFormat="1" applyFont="1" applyFill="1" applyBorder="1" applyAlignment="1">
      <alignment horizontal="center" vertical="center"/>
    </xf>
    <xf numFmtId="9" fontId="5" fillId="3" borderId="20" xfId="4" applyNumberFormat="1" applyFont="1" applyFill="1" applyBorder="1" applyAlignment="1">
      <alignment horizontal="center" vertical="center"/>
    </xf>
    <xf numFmtId="4" fontId="5" fillId="3" borderId="23" xfId="4" applyNumberFormat="1" applyFont="1" applyFill="1" applyBorder="1" applyAlignment="1">
      <alignment horizontal="right" vertical="center"/>
    </xf>
    <xf numFmtId="164" fontId="5" fillId="3" borderId="17" xfId="4" applyNumberFormat="1" applyFont="1" applyFill="1" applyBorder="1"/>
    <xf numFmtId="164" fontId="5" fillId="3" borderId="20" xfId="4" applyNumberFormat="1" applyFont="1" applyFill="1" applyBorder="1"/>
    <xf numFmtId="4" fontId="5" fillId="3" borderId="20" xfId="4" applyNumberFormat="1" applyFont="1" applyFill="1" applyBorder="1" applyAlignment="1">
      <alignment horizontal="right" vertical="center"/>
    </xf>
    <xf numFmtId="10" fontId="5" fillId="3" borderId="20" xfId="4" applyNumberFormat="1" applyFont="1" applyFill="1" applyBorder="1" applyAlignment="1">
      <alignment horizontal="center" vertical="center"/>
    </xf>
    <xf numFmtId="164" fontId="5" fillId="3" borderId="20" xfId="4" applyNumberFormat="1" applyFont="1" applyFill="1" applyBorder="1" applyAlignment="1">
      <alignment horizontal="center" vertical="center" wrapText="1"/>
    </xf>
    <xf numFmtId="165" fontId="5" fillId="3" borderId="20" xfId="4" applyNumberFormat="1" applyFont="1" applyFill="1" applyBorder="1"/>
    <xf numFmtId="164" fontId="5" fillId="3" borderId="20" xfId="4" applyNumberFormat="1" applyFont="1" applyFill="1" applyBorder="1" applyAlignment="1">
      <alignment horizontal="center"/>
    </xf>
    <xf numFmtId="164" fontId="4" fillId="3" borderId="0" xfId="4" applyNumberFormat="1" applyFont="1" applyFill="1" applyBorder="1" applyAlignment="1">
      <alignment horizontal="center"/>
    </xf>
    <xf numFmtId="4" fontId="5" fillId="3" borderId="11" xfId="4" applyNumberFormat="1" applyFont="1" applyFill="1" applyBorder="1" applyAlignment="1">
      <alignment horizontal="right"/>
    </xf>
    <xf numFmtId="4" fontId="4" fillId="3" borderId="24" xfId="4" applyNumberFormat="1" applyFont="1" applyFill="1" applyBorder="1" applyAlignment="1">
      <alignment horizontal="right" vertical="center"/>
    </xf>
    <xf numFmtId="9" fontId="5" fillId="3" borderId="20" xfId="12" applyFont="1" applyFill="1" applyBorder="1"/>
    <xf numFmtId="4" fontId="4" fillId="3" borderId="20" xfId="4" applyNumberFormat="1" applyFont="1" applyFill="1" applyBorder="1" applyAlignment="1">
      <alignment horizontal="right" vertical="center"/>
    </xf>
    <xf numFmtId="4" fontId="4" fillId="4" borderId="20" xfId="4" applyNumberFormat="1" applyFont="1" applyFill="1" applyBorder="1" applyAlignment="1">
      <alignment horizontal="right" vertical="center"/>
    </xf>
    <xf numFmtId="4" fontId="4" fillId="3" borderId="11" xfId="4" applyNumberFormat="1" applyFont="1" applyFill="1" applyBorder="1" applyAlignment="1">
      <alignment horizontal="right" vertical="center"/>
    </xf>
    <xf numFmtId="164" fontId="5" fillId="3" borderId="8" xfId="4" applyNumberFormat="1" applyFont="1" applyFill="1" applyBorder="1" applyAlignment="1">
      <alignment horizontal="center"/>
    </xf>
    <xf numFmtId="164" fontId="5" fillId="3" borderId="8" xfId="4" applyNumberFormat="1" applyFont="1" applyFill="1" applyBorder="1"/>
    <xf numFmtId="165" fontId="5" fillId="3" borderId="11" xfId="4" applyNumberFormat="1" applyFont="1" applyFill="1" applyBorder="1" applyAlignment="1">
      <alignment horizontal="center" vertical="center"/>
    </xf>
    <xf numFmtId="164" fontId="5" fillId="3" borderId="1" xfId="4" applyNumberFormat="1" applyFont="1" applyFill="1" applyBorder="1"/>
    <xf numFmtId="164" fontId="5" fillId="3" borderId="2" xfId="4" applyNumberFormat="1" applyFont="1" applyFill="1" applyBorder="1"/>
    <xf numFmtId="164" fontId="5" fillId="3" borderId="27" xfId="4" applyNumberFormat="1" applyFont="1" applyFill="1" applyBorder="1"/>
    <xf numFmtId="164" fontId="5" fillId="3" borderId="25" xfId="4" applyNumberFormat="1" applyFont="1" applyFill="1" applyBorder="1"/>
    <xf numFmtId="165" fontId="5" fillId="3" borderId="25" xfId="4" applyNumberFormat="1" applyFont="1" applyFill="1" applyBorder="1"/>
    <xf numFmtId="165" fontId="5" fillId="3" borderId="26" xfId="4" applyNumberFormat="1" applyFont="1" applyFill="1" applyBorder="1"/>
    <xf numFmtId="164" fontId="5" fillId="3" borderId="28" xfId="4" applyNumberFormat="1" applyFont="1" applyFill="1" applyBorder="1"/>
    <xf numFmtId="164" fontId="5" fillId="3" borderId="29" xfId="4" applyNumberFormat="1" applyFont="1" applyFill="1" applyBorder="1"/>
    <xf numFmtId="165" fontId="5" fillId="3" borderId="29" xfId="4" applyNumberFormat="1" applyFont="1" applyFill="1" applyBorder="1"/>
    <xf numFmtId="165" fontId="5" fillId="3" borderId="30" xfId="4" applyNumberFormat="1" applyFont="1" applyFill="1" applyBorder="1"/>
    <xf numFmtId="167" fontId="9" fillId="3" borderId="20" xfId="7" applyNumberFormat="1" applyFont="1" applyFill="1" applyBorder="1" applyAlignment="1">
      <alignment horizontal="center" vertical="center"/>
    </xf>
    <xf numFmtId="49" fontId="4" fillId="3" borderId="20" xfId="4" applyNumberFormat="1" applyFont="1" applyFill="1" applyBorder="1" applyAlignment="1">
      <alignment horizontal="center" vertical="center" wrapText="1"/>
    </xf>
    <xf numFmtId="164" fontId="5" fillId="3" borderId="20" xfId="4" applyNumberFormat="1" applyFont="1" applyFill="1" applyBorder="1" applyAlignment="1">
      <alignment horizontal="justify" vertical="center" wrapText="1"/>
    </xf>
    <xf numFmtId="164" fontId="4" fillId="3" borderId="27" xfId="4" applyNumberFormat="1" applyFont="1" applyFill="1" applyBorder="1"/>
    <xf numFmtId="164" fontId="5" fillId="3" borderId="25" xfId="4" applyNumberFormat="1" applyFont="1" applyFill="1" applyBorder="1" applyAlignment="1">
      <alignment horizontal="center"/>
    </xf>
    <xf numFmtId="164" fontId="4" fillId="3" borderId="17" xfId="4" applyNumberFormat="1" applyFont="1" applyFill="1" applyBorder="1" applyAlignment="1">
      <alignment horizontal="center" vertical="center"/>
    </xf>
    <xf numFmtId="164" fontId="4" fillId="3" borderId="20" xfId="4" applyNumberFormat="1" applyFont="1" applyFill="1" applyBorder="1" applyAlignment="1">
      <alignment horizontal="center" vertical="center"/>
    </xf>
    <xf numFmtId="165" fontId="4" fillId="3" borderId="20" xfId="4" applyNumberFormat="1" applyFont="1" applyFill="1" applyBorder="1" applyAlignment="1">
      <alignment horizontal="center" vertical="center"/>
    </xf>
    <xf numFmtId="165" fontId="4" fillId="3" borderId="21" xfId="4" applyNumberFormat="1" applyFont="1" applyFill="1" applyBorder="1" applyAlignment="1">
      <alignment horizontal="center" vertical="center"/>
    </xf>
    <xf numFmtId="165" fontId="4" fillId="3" borderId="23" xfId="4" applyNumberFormat="1" applyFont="1" applyFill="1" applyBorder="1" applyAlignment="1">
      <alignment horizontal="center" vertical="center"/>
    </xf>
    <xf numFmtId="165" fontId="5" fillId="3" borderId="23" xfId="4" applyNumberFormat="1" applyFont="1" applyFill="1" applyBorder="1" applyAlignment="1">
      <alignment horizontal="center" vertical="center"/>
    </xf>
    <xf numFmtId="164" fontId="5" fillId="3" borderId="34" xfId="4" applyNumberFormat="1" applyFont="1" applyFill="1" applyBorder="1"/>
    <xf numFmtId="164" fontId="5" fillId="3" borderId="35" xfId="4" applyNumberFormat="1" applyFont="1" applyFill="1" applyBorder="1"/>
    <xf numFmtId="165" fontId="5" fillId="3" borderId="2" xfId="4" applyNumberFormat="1" applyFont="1" applyFill="1" applyBorder="1"/>
    <xf numFmtId="165" fontId="5" fillId="3" borderId="3" xfId="4" applyNumberFormat="1" applyFont="1" applyFill="1" applyBorder="1"/>
    <xf numFmtId="168" fontId="9" fillId="3" borderId="20" xfId="7" applyNumberFormat="1" applyFont="1" applyFill="1" applyBorder="1" applyAlignment="1">
      <alignment horizontal="center" vertical="center"/>
    </xf>
    <xf numFmtId="164" fontId="2" fillId="3" borderId="27" xfId="4" applyNumberFormat="1" applyFont="1" applyFill="1" applyBorder="1"/>
    <xf numFmtId="164" fontId="2" fillId="3" borderId="25" xfId="4" applyNumberFormat="1" applyFont="1" applyFill="1" applyBorder="1"/>
    <xf numFmtId="165" fontId="2" fillId="3" borderId="25" xfId="4" applyNumberFormat="1" applyFont="1" applyFill="1" applyBorder="1"/>
    <xf numFmtId="165" fontId="2" fillId="3" borderId="26" xfId="4" applyNumberFormat="1" applyFont="1" applyFill="1" applyBorder="1"/>
    <xf numFmtId="164" fontId="5" fillId="0" borderId="17" xfId="4" applyNumberFormat="1" applyFont="1" applyFill="1" applyBorder="1" applyAlignment="1">
      <alignment horizontal="center" vertical="center" wrapText="1"/>
    </xf>
    <xf numFmtId="4" fontId="9" fillId="0" borderId="20" xfId="8" applyNumberFormat="1" applyFont="1" applyBorder="1" applyAlignment="1">
      <alignment horizontal="center" vertical="center"/>
    </xf>
    <xf numFmtId="165" fontId="9" fillId="0" borderId="20" xfId="8" applyNumberFormat="1" applyFont="1" applyBorder="1" applyAlignment="1">
      <alignment horizontal="center" vertical="center"/>
    </xf>
    <xf numFmtId="4" fontId="5" fillId="0" borderId="20" xfId="4" applyNumberFormat="1" applyFont="1" applyFill="1" applyBorder="1" applyAlignment="1">
      <alignment horizontal="right" vertical="center" wrapText="1"/>
    </xf>
    <xf numFmtId="4" fontId="5" fillId="0" borderId="21" xfId="4" applyNumberFormat="1" applyFont="1" applyFill="1" applyBorder="1" applyAlignment="1">
      <alignment horizontal="right" vertical="center" wrapText="1"/>
    </xf>
    <xf numFmtId="164" fontId="2" fillId="0" borderId="0" xfId="4" applyNumberFormat="1" applyFont="1" applyFill="1"/>
    <xf numFmtId="4" fontId="9" fillId="3" borderId="20" xfId="8" applyNumberFormat="1" applyFont="1" applyFill="1" applyBorder="1" applyAlignment="1">
      <alignment horizontal="center" vertical="center"/>
    </xf>
    <xf numFmtId="165" fontId="9" fillId="3" borderId="20" xfId="8" applyNumberFormat="1" applyFont="1" applyFill="1" applyBorder="1" applyAlignment="1">
      <alignment horizontal="center" vertical="center"/>
    </xf>
    <xf numFmtId="4" fontId="5" fillId="3" borderId="20" xfId="8" applyNumberFormat="1" applyFont="1" applyFill="1" applyBorder="1" applyAlignment="1">
      <alignment horizontal="right"/>
    </xf>
    <xf numFmtId="167" fontId="9" fillId="3" borderId="20" xfId="8" applyNumberFormat="1" applyFont="1" applyFill="1" applyBorder="1" applyAlignment="1">
      <alignment horizontal="center" vertical="center"/>
    </xf>
    <xf numFmtId="164" fontId="2" fillId="3" borderId="0" xfId="4" applyNumberFormat="1" applyFont="1" applyFill="1"/>
    <xf numFmtId="165" fontId="2" fillId="3" borderId="0" xfId="4" applyNumberFormat="1" applyFont="1" applyFill="1"/>
    <xf numFmtId="164" fontId="5" fillId="0" borderId="20" xfId="4" applyNumberFormat="1" applyFont="1" applyFill="1" applyBorder="1" applyAlignment="1">
      <alignment horizontal="center" vertical="center"/>
    </xf>
    <xf numFmtId="164" fontId="5" fillId="5" borderId="20" xfId="4" applyNumberFormat="1" applyFont="1" applyFill="1" applyBorder="1" applyAlignment="1">
      <alignment horizontal="center" vertical="center"/>
    </xf>
    <xf numFmtId="9" fontId="5" fillId="5" borderId="20" xfId="4" applyNumberFormat="1" applyFont="1" applyFill="1" applyBorder="1" applyAlignment="1">
      <alignment horizontal="center" vertical="center"/>
    </xf>
    <xf numFmtId="164" fontId="4" fillId="0" borderId="10" xfId="4" applyNumberFormat="1" applyFont="1" applyFill="1" applyBorder="1" applyAlignment="1">
      <alignment horizontal="left" vertical="center"/>
    </xf>
    <xf numFmtId="4" fontId="9" fillId="0" borderId="20" xfId="7" applyNumberFormat="1" applyFont="1" applyBorder="1" applyAlignment="1">
      <alignment horizontal="center" vertical="center"/>
    </xf>
    <xf numFmtId="165" fontId="9" fillId="0" borderId="20" xfId="7" applyNumberFormat="1" applyFont="1" applyBorder="1" applyAlignment="1">
      <alignment horizontal="center" vertical="center"/>
    </xf>
    <xf numFmtId="4" fontId="5" fillId="5" borderId="20" xfId="0" applyNumberFormat="1" applyFont="1" applyFill="1" applyBorder="1" applyAlignment="1">
      <alignment horizontal="center" vertical="center"/>
    </xf>
    <xf numFmtId="4" fontId="9" fillId="5" borderId="20" xfId="0" applyNumberFormat="1" applyFont="1" applyFill="1" applyBorder="1" applyAlignment="1">
      <alignment horizontal="center" vertical="center"/>
    </xf>
    <xf numFmtId="165" fontId="9" fillId="5" borderId="20" xfId="0" applyNumberFormat="1" applyFont="1" applyFill="1" applyBorder="1" applyAlignment="1">
      <alignment horizontal="center" vertical="center"/>
    </xf>
    <xf numFmtId="0" fontId="9" fillId="3" borderId="18" xfId="8" applyFont="1" applyFill="1" applyBorder="1" applyAlignment="1">
      <alignment horizontal="left" vertical="center"/>
    </xf>
    <xf numFmtId="0" fontId="1" fillId="3" borderId="19" xfId="8" applyFill="1" applyBorder="1" applyAlignment="1">
      <alignment horizontal="left" vertical="center"/>
    </xf>
    <xf numFmtId="0" fontId="1" fillId="3" borderId="22" xfId="8" applyFill="1" applyBorder="1" applyAlignment="1">
      <alignment horizontal="left" vertical="center"/>
    </xf>
    <xf numFmtId="0" fontId="26" fillId="6" borderId="37" xfId="0" applyFont="1" applyFill="1" applyBorder="1" applyAlignment="1">
      <alignment vertical="center"/>
    </xf>
    <xf numFmtId="0" fontId="26" fillId="6" borderId="38" xfId="0" applyFont="1" applyFill="1" applyBorder="1" applyAlignment="1">
      <alignment horizontal="center" vertical="center" wrapText="1"/>
    </xf>
    <xf numFmtId="0" fontId="0" fillId="0" borderId="0" xfId="0" applyAlignment="1">
      <alignment vertical="center"/>
    </xf>
    <xf numFmtId="164" fontId="14" fillId="0" borderId="0" xfId="4" applyNumberFormat="1" applyFont="1" applyFill="1"/>
    <xf numFmtId="0" fontId="26" fillId="6" borderId="24" xfId="0" applyFont="1" applyFill="1" applyBorder="1" applyAlignment="1">
      <alignment horizontal="center" vertical="center"/>
    </xf>
    <xf numFmtId="168" fontId="15" fillId="6" borderId="39" xfId="9" applyNumberFormat="1" applyFont="1" applyFill="1" applyBorder="1" applyAlignment="1">
      <alignment horizontal="center" vertical="center"/>
    </xf>
    <xf numFmtId="0" fontId="26" fillId="6" borderId="40" xfId="0" applyFont="1" applyFill="1" applyBorder="1" applyAlignment="1">
      <alignment vertical="center"/>
    </xf>
    <xf numFmtId="0" fontId="26" fillId="6" borderId="42" xfId="0" applyFont="1" applyFill="1" applyBorder="1" applyAlignment="1">
      <alignment horizontal="center" vertical="center"/>
    </xf>
    <xf numFmtId="4" fontId="26" fillId="6" borderId="43" xfId="0" applyNumberFormat="1" applyFont="1" applyFill="1" applyBorder="1" applyAlignment="1">
      <alignment horizontal="center" vertical="center"/>
    </xf>
    <xf numFmtId="164" fontId="14" fillId="0" borderId="0" xfId="4" applyNumberFormat="1" applyFont="1" applyFill="1" applyBorder="1"/>
    <xf numFmtId="0" fontId="26" fillId="0" borderId="10" xfId="0" applyFont="1" applyBorder="1" applyAlignment="1">
      <alignment vertical="center"/>
    </xf>
    <xf numFmtId="0" fontId="26" fillId="0" borderId="0" xfId="0" applyFont="1" applyAlignment="1">
      <alignment horizontal="justify" vertical="center" wrapText="1"/>
    </xf>
    <xf numFmtId="0" fontId="26" fillId="0" borderId="0" xfId="0" applyFont="1" applyAlignment="1">
      <alignment horizontal="center" vertical="center"/>
    </xf>
    <xf numFmtId="4" fontId="26" fillId="0" borderId="11" xfId="0" applyNumberFormat="1" applyFont="1" applyBorder="1" applyAlignment="1">
      <alignment horizontal="center" vertical="center"/>
    </xf>
    <xf numFmtId="0" fontId="16" fillId="0" borderId="10" xfId="9" applyFont="1" applyBorder="1" applyAlignment="1">
      <alignment horizontal="left"/>
    </xf>
    <xf numFmtId="0" fontId="1" fillId="0" borderId="0" xfId="9" applyFont="1" applyAlignment="1">
      <alignment horizontal="center"/>
    </xf>
    <xf numFmtId="169" fontId="1" fillId="0" borderId="0" xfId="3" applyFont="1" applyFill="1" applyBorder="1"/>
    <xf numFmtId="170" fontId="1" fillId="0" borderId="0" xfId="3" applyNumberFormat="1" applyFont="1" applyFill="1" applyBorder="1"/>
    <xf numFmtId="0" fontId="1" fillId="0" borderId="0" xfId="9" applyFont="1"/>
    <xf numFmtId="0" fontId="1" fillId="0" borderId="11" xfId="9" applyFont="1" applyBorder="1"/>
    <xf numFmtId="0" fontId="1" fillId="0" borderId="0" xfId="9" applyFont="1" applyAlignment="1">
      <alignment vertical="center" wrapText="1"/>
    </xf>
    <xf numFmtId="0" fontId="16" fillId="0" borderId="37" xfId="9" applyFont="1" applyBorder="1" applyAlignment="1">
      <alignment horizontal="center"/>
    </xf>
    <xf numFmtId="169" fontId="16" fillId="0" borderId="37" xfId="3" applyFont="1" applyFill="1" applyBorder="1" applyAlignment="1">
      <alignment horizontal="center"/>
    </xf>
    <xf numFmtId="170" fontId="16" fillId="0" borderId="37" xfId="3" applyNumberFormat="1" applyFont="1" applyFill="1" applyBorder="1" applyAlignment="1">
      <alignment horizontal="center"/>
    </xf>
    <xf numFmtId="168" fontId="16" fillId="0" borderId="11" xfId="9" applyNumberFormat="1" applyFont="1" applyBorder="1" applyAlignment="1">
      <alignment horizontal="center"/>
    </xf>
    <xf numFmtId="0" fontId="1" fillId="0" borderId="17" xfId="9" applyFont="1" applyBorder="1" applyAlignment="1">
      <alignment horizontal="left"/>
    </xf>
    <xf numFmtId="0" fontId="1" fillId="0" borderId="20" xfId="9" applyFont="1" applyBorder="1" applyAlignment="1">
      <alignment horizontal="center"/>
    </xf>
    <xf numFmtId="169" fontId="1" fillId="0" borderId="20" xfId="2" applyFont="1" applyFill="1" applyBorder="1" applyAlignment="1">
      <alignment horizontal="right"/>
    </xf>
    <xf numFmtId="170" fontId="1" fillId="0" borderId="20" xfId="3" applyNumberFormat="1" applyFont="1" applyFill="1" applyBorder="1" applyAlignment="1">
      <alignment horizontal="right"/>
    </xf>
    <xf numFmtId="168" fontId="1" fillId="0" borderId="11" xfId="9" applyNumberFormat="1" applyFont="1" applyBorder="1" applyAlignment="1">
      <alignment horizontal="center"/>
    </xf>
    <xf numFmtId="0" fontId="1" fillId="0" borderId="11" xfId="9" applyFont="1" applyBorder="1" applyAlignment="1">
      <alignment horizontal="center"/>
    </xf>
    <xf numFmtId="0" fontId="1" fillId="0" borderId="42" xfId="9" applyFont="1" applyBorder="1" applyAlignment="1">
      <alignment horizontal="center"/>
    </xf>
    <xf numFmtId="169" fontId="1" fillId="0" borderId="42" xfId="3" applyFont="1" applyFill="1" applyBorder="1" applyAlignment="1">
      <alignment horizontal="right"/>
    </xf>
    <xf numFmtId="170" fontId="1" fillId="0" borderId="42" xfId="3" applyNumberFormat="1" applyFont="1" applyFill="1" applyBorder="1" applyAlignment="1">
      <alignment horizontal="right"/>
    </xf>
    <xf numFmtId="0" fontId="1" fillId="0" borderId="10" xfId="9" applyFont="1" applyBorder="1" applyAlignment="1">
      <alignment horizontal="left"/>
    </xf>
    <xf numFmtId="0" fontId="16" fillId="0" borderId="2" xfId="9" applyFont="1" applyBorder="1" applyAlignment="1">
      <alignment horizontal="right"/>
    </xf>
    <xf numFmtId="4" fontId="16" fillId="0" borderId="44" xfId="9" applyNumberFormat="1" applyFont="1" applyBorder="1"/>
    <xf numFmtId="4" fontId="1" fillId="0" borderId="11" xfId="9" applyNumberFormat="1" applyFont="1" applyBorder="1"/>
    <xf numFmtId="4" fontId="16" fillId="0" borderId="11" xfId="9" applyNumberFormat="1" applyFont="1" applyBorder="1" applyAlignment="1">
      <alignment horizontal="center"/>
    </xf>
    <xf numFmtId="0" fontId="1" fillId="0" borderId="20" xfId="9" applyFont="1" applyBorder="1" applyAlignment="1">
      <alignment horizontal="center" vertical="center"/>
    </xf>
    <xf numFmtId="169" fontId="1" fillId="0" borderId="20" xfId="3" applyFont="1" applyFill="1" applyBorder="1" applyAlignment="1">
      <alignment horizontal="center" vertical="center"/>
    </xf>
    <xf numFmtId="170" fontId="1" fillId="5" borderId="20" xfId="3" applyNumberFormat="1" applyFont="1" applyFill="1" applyBorder="1" applyAlignment="1">
      <alignment horizontal="right" vertical="center"/>
    </xf>
    <xf numFmtId="170" fontId="1" fillId="0" borderId="20" xfId="3" applyNumberFormat="1" applyFont="1" applyFill="1" applyBorder="1" applyAlignment="1">
      <alignment horizontal="right" vertical="center"/>
    </xf>
    <xf numFmtId="0" fontId="1" fillId="0" borderId="40" xfId="9" applyFont="1" applyBorder="1" applyAlignment="1">
      <alignment horizontal="left"/>
    </xf>
    <xf numFmtId="169" fontId="1" fillId="0" borderId="42" xfId="3" applyFont="1" applyFill="1" applyBorder="1" applyAlignment="1">
      <alignment horizontal="right" vertical="center"/>
    </xf>
    <xf numFmtId="170" fontId="1" fillId="0" borderId="42" xfId="3" applyNumberFormat="1" applyFont="1" applyFill="1" applyBorder="1" applyAlignment="1">
      <alignment horizontal="right" vertical="center"/>
    </xf>
    <xf numFmtId="0" fontId="16" fillId="0" borderId="0" xfId="9" applyFont="1"/>
    <xf numFmtId="0" fontId="25" fillId="0" borderId="0" xfId="0" applyFont="1" applyAlignment="1">
      <alignment vertical="center"/>
    </xf>
    <xf numFmtId="4" fontId="16" fillId="0" borderId="11" xfId="9" applyNumberFormat="1" applyFont="1" applyBorder="1"/>
    <xf numFmtId="173" fontId="1" fillId="0" borderId="20" xfId="9" applyNumberFormat="1" applyFont="1" applyBorder="1" applyAlignment="1">
      <alignment horizontal="center"/>
    </xf>
    <xf numFmtId="174" fontId="1" fillId="0" borderId="20" xfId="2" applyNumberFormat="1" applyFont="1" applyFill="1" applyBorder="1" applyAlignment="1">
      <alignment horizontal="right"/>
    </xf>
    <xf numFmtId="176" fontId="1" fillId="0" borderId="20" xfId="6" applyNumberFormat="1" applyFont="1" applyFill="1" applyBorder="1" applyAlignment="1">
      <alignment horizontal="right"/>
    </xf>
    <xf numFmtId="173" fontId="1" fillId="0" borderId="42" xfId="9" applyNumberFormat="1" applyFont="1" applyBorder="1" applyAlignment="1">
      <alignment horizontal="center"/>
    </xf>
    <xf numFmtId="169" fontId="1" fillId="0" borderId="42" xfId="3" applyFont="1" applyFill="1" applyBorder="1"/>
    <xf numFmtId="170" fontId="1" fillId="0" borderId="42" xfId="3" applyNumberFormat="1" applyFont="1" applyFill="1" applyBorder="1"/>
    <xf numFmtId="0" fontId="1" fillId="0" borderId="10" xfId="9" applyFont="1" applyBorder="1"/>
    <xf numFmtId="174" fontId="1" fillId="0" borderId="42" xfId="3" applyNumberFormat="1" applyFont="1" applyFill="1" applyBorder="1" applyAlignment="1">
      <alignment horizontal="right"/>
    </xf>
    <xf numFmtId="169" fontId="1" fillId="0" borderId="42" xfId="6" applyNumberFormat="1" applyFont="1" applyFill="1" applyBorder="1" applyAlignment="1">
      <alignment horizontal="right"/>
    </xf>
    <xf numFmtId="0" fontId="1" fillId="0" borderId="1" xfId="9" applyFont="1" applyBorder="1"/>
    <xf numFmtId="0" fontId="1" fillId="0" borderId="2" xfId="9" applyFont="1" applyBorder="1"/>
    <xf numFmtId="0" fontId="1" fillId="0" borderId="2" xfId="9" applyFont="1" applyBorder="1" applyAlignment="1">
      <alignment horizontal="center"/>
    </xf>
    <xf numFmtId="169" fontId="1" fillId="0" borderId="2" xfId="3" applyFont="1" applyFill="1" applyBorder="1"/>
    <xf numFmtId="170" fontId="1" fillId="0" borderId="2" xfId="3" applyNumberFormat="1" applyFont="1" applyFill="1" applyBorder="1"/>
    <xf numFmtId="169" fontId="1" fillId="0" borderId="0" xfId="3" applyFont="1" applyBorder="1"/>
    <xf numFmtId="170" fontId="1" fillId="0" borderId="0" xfId="3" applyNumberFormat="1" applyFont="1" applyBorder="1"/>
    <xf numFmtId="172" fontId="1" fillId="0" borderId="0" xfId="9" applyNumberFormat="1" applyFont="1"/>
    <xf numFmtId="168" fontId="1" fillId="0" borderId="11" xfId="9" applyNumberFormat="1" applyFont="1" applyBorder="1"/>
    <xf numFmtId="0" fontId="1" fillId="5" borderId="27" xfId="9" applyFont="1" applyFill="1" applyBorder="1" applyAlignment="1">
      <alignment horizontal="left"/>
    </xf>
    <xf numFmtId="0" fontId="1" fillId="5" borderId="25" xfId="9" applyFont="1" applyFill="1" applyBorder="1"/>
    <xf numFmtId="0" fontId="1" fillId="5" borderId="25" xfId="9" applyFont="1" applyFill="1" applyBorder="1" applyAlignment="1">
      <alignment horizontal="center"/>
    </xf>
    <xf numFmtId="169" fontId="1" fillId="6" borderId="34" xfId="3" applyFont="1" applyFill="1" applyBorder="1"/>
    <xf numFmtId="173" fontId="16" fillId="4" borderId="44" xfId="9" applyNumberFormat="1" applyFont="1" applyFill="1" applyBorder="1"/>
    <xf numFmtId="0" fontId="1" fillId="5" borderId="1" xfId="9" applyFont="1" applyFill="1" applyBorder="1" applyAlignment="1">
      <alignment horizontal="left"/>
    </xf>
    <xf numFmtId="0" fontId="1" fillId="5" borderId="2" xfId="9" applyFont="1" applyFill="1" applyBorder="1"/>
    <xf numFmtId="0" fontId="1" fillId="5" borderId="2" xfId="9" applyFont="1" applyFill="1" applyBorder="1" applyAlignment="1">
      <alignment horizontal="center"/>
    </xf>
    <xf numFmtId="173" fontId="16" fillId="0" borderId="3" xfId="9" applyNumberFormat="1" applyFont="1" applyBorder="1"/>
    <xf numFmtId="0" fontId="17" fillId="0" borderId="0" xfId="0" applyFont="1"/>
    <xf numFmtId="0" fontId="1" fillId="5" borderId="46" xfId="9" applyFont="1" applyFill="1" applyBorder="1" applyAlignment="1">
      <alignment horizontal="left"/>
    </xf>
    <xf numFmtId="0" fontId="1" fillId="5" borderId="12" xfId="9" applyFont="1" applyFill="1" applyBorder="1"/>
    <xf numFmtId="0" fontId="1" fillId="5" borderId="0" xfId="9" applyFont="1" applyFill="1" applyAlignment="1">
      <alignment horizontal="center"/>
    </xf>
    <xf numFmtId="0" fontId="16" fillId="0" borderId="12" xfId="9" applyFont="1" applyBorder="1" applyAlignment="1">
      <alignment horizontal="right"/>
    </xf>
    <xf numFmtId="173" fontId="16" fillId="0" borderId="13" xfId="9" applyNumberFormat="1" applyFont="1" applyBorder="1"/>
    <xf numFmtId="0" fontId="1" fillId="5" borderId="10" xfId="9" applyFont="1" applyFill="1" applyBorder="1" applyAlignment="1">
      <alignment horizontal="left"/>
    </xf>
    <xf numFmtId="0" fontId="1" fillId="5" borderId="0" xfId="9" applyFont="1" applyFill="1"/>
    <xf numFmtId="169" fontId="1" fillId="0" borderId="25" xfId="3" applyFont="1" applyFill="1" applyBorder="1"/>
    <xf numFmtId="169" fontId="1" fillId="0" borderId="20" xfId="6" applyNumberFormat="1" applyFont="1" applyFill="1" applyBorder="1" applyAlignment="1">
      <alignment horizontal="right"/>
    </xf>
    <xf numFmtId="177" fontId="1" fillId="0" borderId="20" xfId="3" applyNumberFormat="1" applyFont="1" applyFill="1" applyBorder="1" applyAlignment="1">
      <alignment horizontal="center" vertical="center"/>
    </xf>
    <xf numFmtId="0" fontId="1" fillId="5" borderId="0" xfId="9" applyFont="1" applyFill="1" applyBorder="1"/>
    <xf numFmtId="0" fontId="1" fillId="5" borderId="0" xfId="9" applyFont="1" applyFill="1" applyBorder="1" applyAlignment="1">
      <alignment horizontal="center"/>
    </xf>
    <xf numFmtId="4" fontId="16" fillId="0" borderId="49" xfId="9" applyNumberFormat="1" applyFont="1" applyBorder="1" applyAlignment="1">
      <alignment horizontal="right"/>
    </xf>
    <xf numFmtId="9" fontId="16" fillId="0" borderId="28" xfId="9" applyNumberFormat="1" applyFont="1" applyBorder="1" applyAlignment="1">
      <alignment horizontal="right"/>
    </xf>
    <xf numFmtId="4" fontId="1" fillId="0" borderId="51" xfId="9" applyNumberFormat="1" applyFont="1" applyBorder="1" applyAlignment="1">
      <alignment horizontal="right"/>
    </xf>
    <xf numFmtId="9" fontId="16" fillId="0" borderId="45" xfId="9" applyNumberFormat="1" applyFont="1" applyBorder="1" applyAlignment="1">
      <alignment horizontal="right"/>
    </xf>
    <xf numFmtId="4" fontId="1" fillId="0" borderId="52" xfId="9" applyNumberFormat="1" applyFont="1" applyBorder="1" applyAlignment="1">
      <alignment horizontal="right"/>
    </xf>
    <xf numFmtId="169" fontId="1" fillId="0" borderId="42" xfId="2" applyFont="1" applyFill="1" applyBorder="1" applyAlignment="1">
      <alignment horizontal="right"/>
    </xf>
    <xf numFmtId="9" fontId="16" fillId="0" borderId="53" xfId="9" applyNumberFormat="1" applyFont="1" applyBorder="1" applyAlignment="1">
      <alignment horizontal="right"/>
    </xf>
    <xf numFmtId="178" fontId="16" fillId="4" borderId="54" xfId="5" applyNumberFormat="1" applyFont="1" applyFill="1" applyBorder="1" applyAlignment="1">
      <alignment horizontal="right"/>
    </xf>
    <xf numFmtId="169" fontId="1" fillId="0" borderId="0" xfId="2" applyFont="1" applyFill="1" applyBorder="1"/>
    <xf numFmtId="0" fontId="16" fillId="0" borderId="0" xfId="9" applyFont="1" applyAlignment="1">
      <alignment horizontal="right"/>
    </xf>
    <xf numFmtId="173" fontId="16" fillId="0" borderId="11" xfId="9" applyNumberFormat="1" applyFont="1" applyBorder="1"/>
    <xf numFmtId="0" fontId="1" fillId="0" borderId="11" xfId="9" applyFont="1" applyBorder="1" applyAlignment="1">
      <alignment horizontal="left"/>
    </xf>
    <xf numFmtId="0" fontId="1" fillId="0" borderId="0" xfId="9" applyFont="1" applyAlignment="1">
      <alignment horizontal="left"/>
    </xf>
    <xf numFmtId="173" fontId="16" fillId="0" borderId="44" xfId="9" applyNumberFormat="1" applyFont="1" applyBorder="1"/>
    <xf numFmtId="169" fontId="1" fillId="6" borderId="34" xfId="2" applyFont="1" applyFill="1" applyBorder="1"/>
    <xf numFmtId="170" fontId="1" fillId="0" borderId="0" xfId="2" applyNumberFormat="1" applyFont="1"/>
    <xf numFmtId="169" fontId="1" fillId="0" borderId="0" xfId="2" applyFont="1"/>
    <xf numFmtId="170" fontId="1" fillId="0" borderId="2" xfId="2" applyNumberFormat="1" applyFont="1" applyBorder="1"/>
    <xf numFmtId="169" fontId="1" fillId="0" borderId="2" xfId="2" applyFont="1" applyBorder="1"/>
    <xf numFmtId="169" fontId="1" fillId="0" borderId="42" xfId="6" applyNumberFormat="1" applyFont="1" applyBorder="1" applyAlignment="1">
      <alignment horizontal="right"/>
    </xf>
    <xf numFmtId="174" fontId="1" fillId="0" borderId="42" xfId="2" applyNumberFormat="1" applyFont="1" applyBorder="1" applyAlignment="1">
      <alignment horizontal="right"/>
    </xf>
    <xf numFmtId="0" fontId="1" fillId="0" borderId="42" xfId="9" applyFont="1" applyBorder="1" applyAlignment="1">
      <alignment horizontal="left"/>
    </xf>
    <xf numFmtId="170" fontId="16" fillId="0" borderId="37" xfId="2" applyNumberFormat="1" applyFont="1" applyBorder="1" applyAlignment="1">
      <alignment horizontal="center"/>
    </xf>
    <xf numFmtId="170" fontId="1" fillId="0" borderId="42" xfId="2" applyNumberFormat="1" applyFont="1" applyBorder="1"/>
    <xf numFmtId="169" fontId="1" fillId="0" borderId="42" xfId="2" applyFont="1" applyBorder="1"/>
    <xf numFmtId="169" fontId="1" fillId="0" borderId="20" xfId="6" applyNumberFormat="1" applyFont="1" applyBorder="1" applyAlignment="1">
      <alignment horizontal="right"/>
    </xf>
    <xf numFmtId="174" fontId="1" fillId="0" borderId="20" xfId="2" applyNumberFormat="1" applyFont="1" applyBorder="1" applyAlignment="1">
      <alignment horizontal="right"/>
    </xf>
    <xf numFmtId="0" fontId="1" fillId="0" borderId="20" xfId="9" applyFont="1" applyBorder="1" applyAlignment="1">
      <alignment horizontal="left"/>
    </xf>
    <xf numFmtId="170" fontId="1" fillId="5" borderId="42" xfId="2" applyNumberFormat="1" applyFont="1" applyFill="1" applyBorder="1" applyAlignment="1">
      <alignment horizontal="right" vertical="center"/>
    </xf>
    <xf numFmtId="169" fontId="1" fillId="0" borderId="42" xfId="2" applyFont="1" applyBorder="1" applyAlignment="1">
      <alignment horizontal="right" vertical="center"/>
    </xf>
    <xf numFmtId="170" fontId="1" fillId="5" borderId="20" xfId="2" applyNumberFormat="1" applyFont="1" applyFill="1" applyBorder="1" applyAlignment="1">
      <alignment horizontal="right" vertical="center"/>
    </xf>
    <xf numFmtId="177" fontId="1" fillId="0" borderId="20" xfId="3" applyNumberFormat="1" applyFont="1" applyBorder="1" applyAlignment="1">
      <alignment horizontal="center" vertical="center"/>
    </xf>
    <xf numFmtId="169" fontId="16" fillId="0" borderId="37" xfId="2" applyFont="1" applyBorder="1" applyAlignment="1">
      <alignment horizontal="center"/>
    </xf>
    <xf numFmtId="170" fontId="1" fillId="5" borderId="42" xfId="2" applyNumberFormat="1" applyFont="1" applyFill="1" applyBorder="1" applyAlignment="1">
      <alignment horizontal="right"/>
    </xf>
    <xf numFmtId="169" fontId="1" fillId="0" borderId="42" xfId="2" applyFont="1" applyBorder="1" applyAlignment="1">
      <alignment horizontal="right"/>
    </xf>
    <xf numFmtId="0" fontId="1" fillId="0" borderId="57" xfId="9" applyFont="1" applyBorder="1" applyAlignment="1">
      <alignment horizontal="left"/>
    </xf>
    <xf numFmtId="0" fontId="1" fillId="0" borderId="53" xfId="9" applyFont="1" applyBorder="1" applyAlignment="1">
      <alignment horizontal="left"/>
    </xf>
    <xf numFmtId="170" fontId="1" fillId="0" borderId="20" xfId="2" applyNumberFormat="1" applyFont="1" applyBorder="1" applyAlignment="1">
      <alignment horizontal="right"/>
    </xf>
    <xf numFmtId="169" fontId="1" fillId="0" borderId="20" xfId="2" applyFont="1" applyBorder="1" applyAlignment="1">
      <alignment horizontal="right"/>
    </xf>
    <xf numFmtId="169" fontId="1" fillId="0" borderId="25" xfId="2" applyFont="1" applyFill="1" applyBorder="1"/>
    <xf numFmtId="170" fontId="1" fillId="0" borderId="0" xfId="2" applyNumberFormat="1" applyFont="1" applyBorder="1"/>
    <xf numFmtId="169" fontId="1" fillId="0" borderId="0" xfId="2" applyFont="1" applyBorder="1"/>
    <xf numFmtId="170" fontId="1" fillId="0" borderId="2" xfId="2" applyNumberFormat="1" applyFont="1" applyFill="1" applyBorder="1"/>
    <xf numFmtId="169" fontId="1" fillId="0" borderId="2" xfId="2" applyFont="1" applyFill="1" applyBorder="1"/>
    <xf numFmtId="174" fontId="1" fillId="0" borderId="42" xfId="2" applyNumberFormat="1" applyFont="1" applyFill="1" applyBorder="1" applyAlignment="1">
      <alignment horizontal="right"/>
    </xf>
    <xf numFmtId="170" fontId="16" fillId="0" borderId="37" xfId="2" applyNumberFormat="1" applyFont="1" applyFill="1" applyBorder="1" applyAlignment="1">
      <alignment horizontal="center"/>
    </xf>
    <xf numFmtId="170" fontId="1" fillId="0" borderId="0" xfId="2" applyNumberFormat="1" applyFont="1" applyFill="1" applyBorder="1"/>
    <xf numFmtId="170" fontId="1" fillId="0" borderId="42" xfId="2" applyNumberFormat="1" applyFont="1" applyFill="1" applyBorder="1"/>
    <xf numFmtId="169" fontId="1" fillId="0" borderId="42" xfId="2" applyFont="1" applyFill="1" applyBorder="1"/>
    <xf numFmtId="170" fontId="1" fillId="0" borderId="42" xfId="2" applyNumberFormat="1" applyFont="1" applyFill="1" applyBorder="1" applyAlignment="1">
      <alignment horizontal="right" vertical="center"/>
    </xf>
    <xf numFmtId="169" fontId="1" fillId="0" borderId="42" xfId="2" applyFont="1" applyFill="1" applyBorder="1" applyAlignment="1">
      <alignment horizontal="right" vertical="center"/>
    </xf>
    <xf numFmtId="170" fontId="1" fillId="0" borderId="20" xfId="2" applyNumberFormat="1" applyFont="1" applyFill="1" applyBorder="1" applyAlignment="1">
      <alignment horizontal="right" vertical="center"/>
    </xf>
    <xf numFmtId="169" fontId="16" fillId="0" borderId="37" xfId="2" applyFont="1" applyFill="1" applyBorder="1" applyAlignment="1">
      <alignment horizontal="center"/>
    </xf>
    <xf numFmtId="170" fontId="1" fillId="0" borderId="42" xfId="2" applyNumberFormat="1" applyFont="1" applyFill="1" applyBorder="1" applyAlignment="1">
      <alignment horizontal="right"/>
    </xf>
    <xf numFmtId="170" fontId="1" fillId="0" borderId="20" xfId="2" applyNumberFormat="1" applyFont="1" applyFill="1" applyBorder="1" applyAlignment="1">
      <alignment horizontal="right"/>
    </xf>
    <xf numFmtId="0" fontId="1" fillId="0" borderId="42" xfId="9" applyFont="1" applyBorder="1" applyAlignment="1">
      <alignment horizontal="center" vertical="center"/>
    </xf>
    <xf numFmtId="4" fontId="1" fillId="0" borderId="11" xfId="9" applyNumberFormat="1" applyFont="1" applyBorder="1" applyAlignment="1">
      <alignment vertical="center"/>
    </xf>
    <xf numFmtId="169" fontId="1" fillId="0" borderId="20" xfId="2" applyFont="1" applyFill="1" applyBorder="1" applyAlignment="1">
      <alignment horizontal="right" vertical="center"/>
    </xf>
    <xf numFmtId="171" fontId="1" fillId="0" borderId="0" xfId="9" applyNumberFormat="1" applyFont="1"/>
    <xf numFmtId="170" fontId="1" fillId="0" borderId="0" xfId="2" applyNumberFormat="1" applyFont="1" applyBorder="1" applyAlignment="1">
      <alignment horizontal="center"/>
    </xf>
    <xf numFmtId="169" fontId="1" fillId="0" borderId="0" xfId="2" applyFont="1" applyBorder="1" applyAlignment="1">
      <alignment horizontal="center"/>
    </xf>
    <xf numFmtId="0" fontId="18" fillId="0" borderId="10" xfId="9" applyFont="1" applyBorder="1"/>
    <xf numFmtId="4" fontId="1" fillId="6" borderId="43" xfId="9" applyNumberFormat="1" applyFont="1" applyFill="1" applyBorder="1" applyAlignment="1">
      <alignment horizontal="center" vertical="center"/>
    </xf>
    <xf numFmtId="0" fontId="1" fillId="6" borderId="42" xfId="9" applyFont="1" applyFill="1" applyBorder="1" applyAlignment="1">
      <alignment horizontal="left" vertical="center"/>
    </xf>
    <xf numFmtId="0" fontId="1" fillId="6" borderId="40" xfId="9" applyFont="1" applyFill="1" applyBorder="1" applyAlignment="1">
      <alignment vertical="center"/>
    </xf>
    <xf numFmtId="179" fontId="1" fillId="6" borderId="23" xfId="9" applyNumberFormat="1" applyFont="1" applyFill="1" applyBorder="1" applyAlignment="1">
      <alignment horizontal="center" vertical="center"/>
    </xf>
    <xf numFmtId="0" fontId="1" fillId="6" borderId="20" xfId="9" applyFont="1" applyFill="1" applyBorder="1" applyAlignment="1">
      <alignment horizontal="left" vertical="center"/>
    </xf>
    <xf numFmtId="0" fontId="1" fillId="6" borderId="38" xfId="0" applyFont="1" applyFill="1" applyBorder="1" applyAlignment="1">
      <alignment horizontal="center" wrapText="1"/>
    </xf>
    <xf numFmtId="0" fontId="1" fillId="6" borderId="37" xfId="9" applyFont="1" applyFill="1" applyBorder="1" applyAlignment="1">
      <alignment horizontal="left" vertical="center"/>
    </xf>
    <xf numFmtId="169" fontId="1" fillId="0" borderId="37" xfId="6" applyNumberFormat="1" applyFont="1" applyBorder="1" applyAlignment="1">
      <alignment horizontal="right"/>
    </xf>
    <xf numFmtId="174" fontId="1" fillId="0" borderId="37" xfId="2" applyNumberFormat="1" applyFont="1" applyBorder="1" applyAlignment="1">
      <alignment horizontal="right"/>
    </xf>
    <xf numFmtId="173" fontId="1" fillId="0" borderId="37" xfId="9" applyNumberFormat="1" applyFont="1" applyBorder="1" applyAlignment="1">
      <alignment horizontal="center"/>
    </xf>
    <xf numFmtId="0" fontId="16" fillId="0" borderId="63" xfId="9" applyFont="1" applyBorder="1" applyAlignment="1">
      <alignment horizontal="center"/>
    </xf>
    <xf numFmtId="170" fontId="16" fillId="0" borderId="63" xfId="2" applyNumberFormat="1" applyFont="1" applyBorder="1" applyAlignment="1">
      <alignment horizontal="center"/>
    </xf>
    <xf numFmtId="170" fontId="1" fillId="0" borderId="57" xfId="2" applyNumberFormat="1" applyFont="1" applyBorder="1" applyAlignment="1">
      <alignment horizontal="right"/>
    </xf>
    <xf numFmtId="0" fontId="1" fillId="0" borderId="41" xfId="9" applyFont="1" applyBorder="1" applyAlignment="1">
      <alignment horizontal="center"/>
    </xf>
    <xf numFmtId="170" fontId="1" fillId="5" borderId="65" xfId="2" applyNumberFormat="1" applyFont="1" applyFill="1" applyBorder="1" applyAlignment="1">
      <alignment horizontal="right" vertical="center"/>
    </xf>
    <xf numFmtId="169" fontId="1" fillId="0" borderId="66" xfId="2" applyFont="1" applyBorder="1" applyAlignment="1">
      <alignment horizontal="right" vertical="center"/>
    </xf>
    <xf numFmtId="4" fontId="1" fillId="0" borderId="67" xfId="9" applyNumberFormat="1" applyFont="1" applyBorder="1" applyAlignment="1">
      <alignment horizontal="center" vertical="center"/>
    </xf>
    <xf numFmtId="170" fontId="1" fillId="5" borderId="77" xfId="2" applyNumberFormat="1" applyFont="1" applyFill="1" applyBorder="1" applyAlignment="1">
      <alignment horizontal="right" vertical="center"/>
    </xf>
    <xf numFmtId="169" fontId="1" fillId="0" borderId="78" xfId="2" applyFont="1" applyBorder="1" applyAlignment="1">
      <alignment horizontal="right" vertical="center"/>
    </xf>
    <xf numFmtId="4" fontId="1" fillId="0" borderId="79" xfId="9" applyNumberFormat="1" applyFont="1" applyBorder="1" applyAlignment="1">
      <alignment horizontal="center" vertical="center"/>
    </xf>
    <xf numFmtId="170" fontId="16" fillId="0" borderId="68" xfId="2" applyNumberFormat="1" applyFont="1" applyBorder="1" applyAlignment="1">
      <alignment horizontal="center"/>
    </xf>
    <xf numFmtId="169" fontId="16" fillId="0" borderId="68" xfId="2" applyFont="1" applyBorder="1" applyAlignment="1">
      <alignment horizontal="center"/>
    </xf>
    <xf numFmtId="0" fontId="16" fillId="0" borderId="68" xfId="9" applyFont="1" applyBorder="1" applyAlignment="1">
      <alignment horizontal="center"/>
    </xf>
    <xf numFmtId="170" fontId="1" fillId="0" borderId="42" xfId="2" applyNumberFormat="1" applyFont="1" applyBorder="1" applyAlignment="1">
      <alignment horizontal="right"/>
    </xf>
    <xf numFmtId="170" fontId="1" fillId="0" borderId="0" xfId="2" applyNumberFormat="1" applyFont="1" applyAlignment="1">
      <alignment horizontal="center"/>
    </xf>
    <xf numFmtId="169" fontId="1" fillId="0" borderId="0" xfId="2" applyFont="1" applyAlignment="1">
      <alignment horizontal="center"/>
    </xf>
    <xf numFmtId="170" fontId="1" fillId="5" borderId="58" xfId="2" applyNumberFormat="1" applyFont="1" applyFill="1" applyBorder="1" applyAlignment="1">
      <alignment horizontal="right" vertical="center"/>
    </xf>
    <xf numFmtId="169" fontId="1" fillId="0" borderId="37" xfId="2" applyFont="1" applyBorder="1" applyAlignment="1">
      <alignment horizontal="right" vertical="center"/>
    </xf>
    <xf numFmtId="0" fontId="1" fillId="0" borderId="50" xfId="9" applyFont="1" applyBorder="1" applyAlignment="1">
      <alignment horizontal="center" vertical="center"/>
    </xf>
    <xf numFmtId="170" fontId="1" fillId="0" borderId="57" xfId="2" applyNumberFormat="1" applyFont="1" applyFill="1" applyBorder="1" applyAlignment="1">
      <alignment horizontal="right"/>
    </xf>
    <xf numFmtId="6" fontId="17" fillId="0" borderId="0" xfId="0" applyNumberFormat="1" applyFont="1"/>
    <xf numFmtId="173" fontId="16" fillId="5" borderId="0" xfId="9" applyNumberFormat="1" applyFont="1" applyFill="1"/>
    <xf numFmtId="0" fontId="16" fillId="5" borderId="0" xfId="9" applyFont="1" applyFill="1" applyAlignment="1">
      <alignment horizontal="right"/>
    </xf>
    <xf numFmtId="169" fontId="1" fillId="5" borderId="0" xfId="2" applyFont="1" applyFill="1" applyBorder="1"/>
    <xf numFmtId="0" fontId="1" fillId="5" borderId="0" xfId="9" applyFont="1" applyFill="1" applyAlignment="1">
      <alignment horizontal="left"/>
    </xf>
    <xf numFmtId="180" fontId="17" fillId="0" borderId="0" xfId="0" applyNumberFormat="1" applyFont="1"/>
    <xf numFmtId="177" fontId="1" fillId="0" borderId="20" xfId="2" applyNumberFormat="1" applyFont="1" applyFill="1" applyBorder="1" applyAlignment="1">
      <alignment horizontal="right"/>
    </xf>
    <xf numFmtId="170" fontId="1" fillId="0" borderId="24" xfId="2" applyNumberFormat="1" applyFont="1" applyFill="1" applyBorder="1" applyAlignment="1">
      <alignment horizontal="right"/>
    </xf>
    <xf numFmtId="177" fontId="1" fillId="0" borderId="24" xfId="2" applyNumberFormat="1" applyFont="1" applyFill="1" applyBorder="1" applyAlignment="1">
      <alignment horizontal="right"/>
    </xf>
    <xf numFmtId="0" fontId="1" fillId="0" borderId="24" xfId="9" applyFont="1" applyBorder="1" applyAlignment="1">
      <alignment horizontal="center"/>
    </xf>
    <xf numFmtId="170" fontId="1" fillId="0" borderId="0" xfId="2" applyNumberFormat="1" applyFont="1" applyFill="1" applyBorder="1" applyAlignment="1">
      <alignment horizontal="center"/>
    </xf>
    <xf numFmtId="169" fontId="1" fillId="0" borderId="0" xfId="2" applyFont="1" applyFill="1" applyBorder="1" applyAlignment="1">
      <alignment horizontal="center"/>
    </xf>
    <xf numFmtId="0" fontId="1" fillId="6" borderId="23" xfId="9" applyFont="1" applyFill="1" applyBorder="1" applyAlignment="1">
      <alignment horizontal="center" vertical="center"/>
    </xf>
    <xf numFmtId="0" fontId="1" fillId="0" borderId="25" xfId="9" applyFont="1" applyBorder="1" applyAlignment="1">
      <alignment horizontal="center"/>
    </xf>
    <xf numFmtId="0" fontId="1" fillId="0" borderId="25" xfId="9" applyFont="1" applyBorder="1"/>
    <xf numFmtId="0" fontId="1" fillId="0" borderId="27" xfId="9" applyFont="1" applyBorder="1" applyAlignment="1">
      <alignment horizontal="left"/>
    </xf>
    <xf numFmtId="174" fontId="1" fillId="5" borderId="20" xfId="2" applyNumberFormat="1" applyFont="1" applyFill="1" applyBorder="1" applyAlignment="1">
      <alignment horizontal="right"/>
    </xf>
    <xf numFmtId="0" fontId="1" fillId="0" borderId="20" xfId="9" applyFont="1" applyBorder="1"/>
    <xf numFmtId="0" fontId="1" fillId="0" borderId="17" xfId="9" applyFont="1" applyBorder="1"/>
    <xf numFmtId="0" fontId="0" fillId="5" borderId="0" xfId="0" applyFill="1"/>
    <xf numFmtId="169" fontId="16" fillId="5" borderId="0" xfId="2" applyFont="1" applyFill="1" applyBorder="1" applyAlignment="1">
      <alignment horizontal="left"/>
    </xf>
    <xf numFmtId="170" fontId="1" fillId="0" borderId="24" xfId="2" applyNumberFormat="1" applyFont="1" applyFill="1" applyBorder="1" applyAlignment="1">
      <alignment horizontal="right" vertical="center"/>
    </xf>
    <xf numFmtId="169" fontId="1" fillId="5" borderId="24" xfId="2" applyFont="1" applyFill="1" applyBorder="1" applyAlignment="1">
      <alignment horizontal="right"/>
    </xf>
    <xf numFmtId="170" fontId="1" fillId="5" borderId="24" xfId="2" applyNumberFormat="1" applyFont="1" applyFill="1" applyBorder="1" applyAlignment="1">
      <alignment horizontal="right" vertical="center"/>
    </xf>
    <xf numFmtId="169" fontId="1" fillId="0" borderId="24" xfId="2" applyFont="1" applyFill="1" applyBorder="1" applyAlignment="1">
      <alignment horizontal="right"/>
    </xf>
    <xf numFmtId="177" fontId="1" fillId="0" borderId="20" xfId="6" applyNumberFormat="1" applyFont="1" applyFill="1" applyBorder="1" applyAlignment="1">
      <alignment horizontal="right"/>
    </xf>
    <xf numFmtId="170" fontId="1" fillId="0" borderId="81" xfId="2" applyNumberFormat="1" applyFont="1" applyBorder="1" applyAlignment="1">
      <alignment horizontal="right" vertical="center"/>
    </xf>
    <xf numFmtId="169" fontId="1" fillId="0" borderId="81" xfId="2" applyFont="1" applyBorder="1" applyAlignment="1">
      <alignment horizontal="right" vertical="center"/>
    </xf>
    <xf numFmtId="0" fontId="1" fillId="0" borderId="81" xfId="9" applyFont="1" applyBorder="1" applyAlignment="1">
      <alignment horizontal="center" vertical="center"/>
    </xf>
    <xf numFmtId="170" fontId="1" fillId="0" borderId="81" xfId="2" applyNumberFormat="1" applyFont="1" applyBorder="1" applyAlignment="1">
      <alignment horizontal="right"/>
    </xf>
    <xf numFmtId="169" fontId="1" fillId="0" borderId="81" xfId="2" applyFont="1" applyBorder="1" applyAlignment="1">
      <alignment horizontal="right"/>
    </xf>
    <xf numFmtId="0" fontId="1" fillId="0" borderId="81" xfId="9" applyFont="1" applyBorder="1" applyAlignment="1">
      <alignment horizontal="center"/>
    </xf>
    <xf numFmtId="170" fontId="16" fillId="0" borderId="86" xfId="2" applyNumberFormat="1" applyFont="1" applyBorder="1" applyAlignment="1">
      <alignment horizontal="center"/>
    </xf>
    <xf numFmtId="169" fontId="16" fillId="0" borderId="86" xfId="2" applyFont="1" applyBorder="1" applyAlignment="1">
      <alignment horizontal="center"/>
    </xf>
    <xf numFmtId="0" fontId="16" fillId="0" borderId="86" xfId="9" applyFont="1" applyBorder="1" applyAlignment="1">
      <alignment horizontal="center"/>
    </xf>
    <xf numFmtId="0" fontId="1" fillId="6" borderId="43" xfId="9" applyFont="1" applyFill="1" applyBorder="1" applyAlignment="1">
      <alignment horizontal="center" vertical="center"/>
    </xf>
    <xf numFmtId="0" fontId="1" fillId="6" borderId="38" xfId="0" applyFont="1" applyFill="1" applyBorder="1" applyAlignment="1">
      <alignment horizontal="center" vertical="center" wrapText="1"/>
    </xf>
    <xf numFmtId="0" fontId="17" fillId="0" borderId="0" xfId="0" applyFont="1" applyAlignment="1">
      <alignment horizontal="center"/>
    </xf>
    <xf numFmtId="169" fontId="1" fillId="0" borderId="34" xfId="2" applyFont="1" applyFill="1" applyBorder="1"/>
    <xf numFmtId="171" fontId="16" fillId="0" borderId="21" xfId="9" applyNumberFormat="1" applyFont="1" applyBorder="1" applyAlignment="1">
      <alignment horizontal="center"/>
    </xf>
    <xf numFmtId="171" fontId="16" fillId="0" borderId="18" xfId="9" applyNumberFormat="1" applyFont="1" applyBorder="1" applyAlignment="1">
      <alignment horizontal="center"/>
    </xf>
    <xf numFmtId="171" fontId="1" fillId="0" borderId="20" xfId="9" applyNumberFormat="1" applyFont="1" applyBorder="1" applyAlignment="1">
      <alignment horizontal="right"/>
    </xf>
    <xf numFmtId="0" fontId="21" fillId="0" borderId="0" xfId="0" applyFont="1" applyAlignment="1">
      <alignment horizontal="center"/>
    </xf>
    <xf numFmtId="169" fontId="1" fillId="6" borderId="43" xfId="9" applyNumberFormat="1" applyFont="1" applyFill="1" applyBorder="1" applyAlignment="1">
      <alignment horizontal="center" vertical="center"/>
    </xf>
    <xf numFmtId="0" fontId="17" fillId="0" borderId="20" xfId="0" applyFont="1" applyBorder="1"/>
    <xf numFmtId="0" fontId="17" fillId="0" borderId="17" xfId="0" applyFont="1" applyBorder="1"/>
    <xf numFmtId="0" fontId="17" fillId="0" borderId="18" xfId="0" applyFont="1" applyBorder="1"/>
    <xf numFmtId="0" fontId="17" fillId="0" borderId="20" xfId="0" applyFont="1" applyBorder="1" applyAlignment="1">
      <alignment horizontal="center"/>
    </xf>
    <xf numFmtId="169" fontId="1" fillId="0" borderId="20" xfId="2" applyFont="1" applyFill="1" applyBorder="1"/>
    <xf numFmtId="0" fontId="21" fillId="0" borderId="18" xfId="0" applyFont="1" applyBorder="1" applyAlignment="1">
      <alignment horizontal="center"/>
    </xf>
    <xf numFmtId="169" fontId="1" fillId="6" borderId="34" xfId="2" applyFont="1" applyFill="1" applyBorder="1" applyAlignment="1"/>
    <xf numFmtId="170" fontId="1" fillId="0" borderId="0" xfId="2" applyNumberFormat="1" applyFont="1" applyBorder="1" applyAlignment="1"/>
    <xf numFmtId="169" fontId="1" fillId="0" borderId="0" xfId="2" applyFont="1" applyBorder="1" applyAlignment="1"/>
    <xf numFmtId="170" fontId="1" fillId="0" borderId="2" xfId="2" applyNumberFormat="1" applyFont="1" applyFill="1" applyBorder="1" applyAlignment="1"/>
    <xf numFmtId="169" fontId="1" fillId="0" borderId="2" xfId="2" applyFont="1" applyFill="1" applyBorder="1" applyAlignment="1"/>
    <xf numFmtId="173" fontId="1" fillId="0" borderId="24" xfId="9" applyNumberFormat="1" applyFont="1" applyBorder="1" applyAlignment="1">
      <alignment horizontal="center"/>
    </xf>
    <xf numFmtId="169" fontId="1" fillId="0" borderId="24" xfId="6" applyNumberFormat="1" applyFont="1" applyFill="1" applyBorder="1" applyAlignment="1">
      <alignment horizontal="right"/>
    </xf>
    <xf numFmtId="174" fontId="1" fillId="0" borderId="24" xfId="2" applyNumberFormat="1" applyFont="1" applyFill="1" applyBorder="1" applyAlignment="1">
      <alignment horizontal="right"/>
    </xf>
    <xf numFmtId="170" fontId="1" fillId="0" borderId="0" xfId="2" applyNumberFormat="1" applyFont="1" applyFill="1" applyBorder="1" applyAlignment="1"/>
    <xf numFmtId="169" fontId="1" fillId="0" borderId="0" xfId="2" applyFont="1" applyFill="1" applyBorder="1" applyAlignment="1"/>
    <xf numFmtId="170" fontId="1" fillId="0" borderId="42" xfId="2" applyNumberFormat="1" applyFont="1" applyFill="1" applyBorder="1" applyAlignment="1"/>
    <xf numFmtId="169" fontId="1" fillId="0" borderId="42" xfId="2" applyFont="1" applyFill="1" applyBorder="1" applyAlignment="1"/>
    <xf numFmtId="170" fontId="1" fillId="5" borderId="20" xfId="2" applyNumberFormat="1" applyFont="1" applyFill="1" applyBorder="1" applyAlignment="1">
      <alignment horizontal="right"/>
    </xf>
    <xf numFmtId="169" fontId="1" fillId="0" borderId="20" xfId="3" applyFont="1" applyFill="1" applyBorder="1" applyAlignment="1">
      <alignment horizontal="right"/>
    </xf>
    <xf numFmtId="169" fontId="1" fillId="0" borderId="70" xfId="2" applyFont="1" applyFill="1" applyBorder="1" applyAlignment="1">
      <alignment horizontal="center"/>
    </xf>
    <xf numFmtId="0" fontId="1" fillId="0" borderId="70" xfId="9" applyFont="1" applyBorder="1" applyAlignment="1">
      <alignment horizontal="center"/>
    </xf>
    <xf numFmtId="0" fontId="26" fillId="6" borderId="42" xfId="0" applyFont="1" applyFill="1" applyBorder="1" applyAlignment="1">
      <alignment horizontal="left" vertical="center"/>
    </xf>
    <xf numFmtId="0" fontId="26" fillId="6" borderId="24" xfId="0" applyFont="1" applyFill="1" applyBorder="1" applyAlignment="1">
      <alignment horizontal="left" vertical="center"/>
    </xf>
    <xf numFmtId="0" fontId="26" fillId="6" borderId="37" xfId="0" applyFont="1" applyFill="1" applyBorder="1" applyAlignment="1">
      <alignment horizontal="left" vertical="center"/>
    </xf>
    <xf numFmtId="173" fontId="16" fillId="0" borderId="44" xfId="9" applyNumberFormat="1" applyFont="1" applyBorder="1" applyAlignment="1">
      <alignment horizontal="right" vertical="center"/>
    </xf>
    <xf numFmtId="169" fontId="1" fillId="6" borderId="34" xfId="2" applyFont="1" applyFill="1" applyBorder="1" applyAlignment="1">
      <alignment horizontal="center" vertical="center"/>
    </xf>
    <xf numFmtId="0" fontId="1" fillId="5" borderId="25" xfId="9" applyFont="1" applyFill="1" applyBorder="1" applyAlignment="1">
      <alignment horizontal="center" vertical="center"/>
    </xf>
    <xf numFmtId="0" fontId="1" fillId="5" borderId="27" xfId="9" applyFont="1" applyFill="1" applyBorder="1" applyAlignment="1">
      <alignment horizontal="center" vertical="center"/>
    </xf>
    <xf numFmtId="168" fontId="1" fillId="0" borderId="11" xfId="9" applyNumberFormat="1" applyFont="1" applyBorder="1" applyAlignment="1">
      <alignment horizontal="right"/>
    </xf>
    <xf numFmtId="4" fontId="1" fillId="0" borderId="26" xfId="9" applyNumberFormat="1" applyFont="1" applyBorder="1"/>
    <xf numFmtId="170" fontId="1" fillId="0" borderId="25" xfId="2" applyNumberFormat="1" applyFont="1" applyBorder="1" applyAlignment="1">
      <alignment horizontal="right"/>
    </xf>
    <xf numFmtId="169" fontId="1" fillId="0" borderId="25" xfId="2" applyFont="1" applyBorder="1" applyAlignment="1">
      <alignment horizontal="right" vertical="center"/>
    </xf>
    <xf numFmtId="0" fontId="1" fillId="0" borderId="25" xfId="9" applyFont="1" applyBorder="1" applyAlignment="1">
      <alignment horizontal="center" vertical="center"/>
    </xf>
    <xf numFmtId="170" fontId="1" fillId="0" borderId="0" xfId="2" applyNumberFormat="1" applyFont="1" applyBorder="1" applyAlignment="1">
      <alignment horizontal="right"/>
    </xf>
    <xf numFmtId="169" fontId="1" fillId="0" borderId="0" xfId="2" applyFont="1" applyBorder="1" applyAlignment="1">
      <alignment horizontal="right" vertical="center"/>
    </xf>
    <xf numFmtId="0" fontId="1" fillId="0" borderId="0" xfId="9" applyFont="1" applyAlignment="1">
      <alignment horizontal="center" vertical="center"/>
    </xf>
    <xf numFmtId="169" fontId="1" fillId="0" borderId="20" xfId="2" applyFont="1" applyBorder="1" applyAlignment="1">
      <alignment horizontal="right" vertical="center"/>
    </xf>
    <xf numFmtId="0" fontId="1" fillId="0" borderId="1" xfId="9" applyFont="1" applyBorder="1" applyAlignment="1">
      <alignment horizontal="left"/>
    </xf>
    <xf numFmtId="170" fontId="1" fillId="0" borderId="24" xfId="2" applyNumberFormat="1" applyFont="1" applyBorder="1" applyAlignment="1">
      <alignment horizontal="right"/>
    </xf>
    <xf numFmtId="177" fontId="1" fillId="0" borderId="24" xfId="2" applyNumberFormat="1" applyFont="1" applyBorder="1" applyAlignment="1">
      <alignment horizontal="right"/>
    </xf>
    <xf numFmtId="169" fontId="1" fillId="0" borderId="24" xfId="2" applyFont="1" applyBorder="1" applyAlignment="1">
      <alignment horizontal="right"/>
    </xf>
    <xf numFmtId="0" fontId="17" fillId="0" borderId="0" xfId="0" applyFont="1" applyAlignment="1">
      <alignment horizontal="center" vertical="center"/>
    </xf>
    <xf numFmtId="177" fontId="1" fillId="0" borderId="42" xfId="2" applyNumberFormat="1" applyFont="1" applyBorder="1" applyAlignment="1">
      <alignment horizontal="right"/>
    </xf>
    <xf numFmtId="177" fontId="1" fillId="0" borderId="20" xfId="2" applyNumberFormat="1" applyFont="1" applyBorder="1" applyAlignment="1">
      <alignment horizontal="right"/>
    </xf>
    <xf numFmtId="170" fontId="1" fillId="5" borderId="37" xfId="2" applyNumberFormat="1" applyFont="1" applyFill="1" applyBorder="1" applyAlignment="1">
      <alignment horizontal="right"/>
    </xf>
    <xf numFmtId="169" fontId="1" fillId="0" borderId="37" xfId="2" applyFont="1" applyBorder="1" applyAlignment="1">
      <alignment horizontal="right"/>
    </xf>
    <xf numFmtId="0" fontId="1" fillId="0" borderId="37" xfId="9" applyFont="1" applyBorder="1" applyAlignment="1">
      <alignment horizontal="center"/>
    </xf>
    <xf numFmtId="169" fontId="16" fillId="0" borderId="63" xfId="2" applyFont="1" applyBorder="1" applyAlignment="1">
      <alignment horizontal="center"/>
    </xf>
    <xf numFmtId="177" fontId="1" fillId="0" borderId="42" xfId="2" applyNumberFormat="1" applyFont="1" applyFill="1" applyBorder="1" applyAlignment="1">
      <alignment horizontal="right" vertical="center"/>
    </xf>
    <xf numFmtId="0" fontId="17" fillId="5" borderId="0" xfId="0" applyFont="1" applyFill="1"/>
    <xf numFmtId="10" fontId="17" fillId="0" borderId="0" xfId="0" applyNumberFormat="1" applyFont="1"/>
    <xf numFmtId="169" fontId="1" fillId="5" borderId="20" xfId="6" applyNumberFormat="1" applyFont="1" applyFill="1" applyBorder="1" applyAlignment="1">
      <alignment horizontal="right"/>
    </xf>
    <xf numFmtId="4" fontId="1" fillId="0" borderId="20" xfId="9" applyNumberFormat="1" applyFont="1" applyBorder="1" applyAlignment="1">
      <alignment horizontal="center"/>
    </xf>
    <xf numFmtId="177" fontId="1" fillId="0" borderId="20" xfId="3" applyNumberFormat="1" applyFont="1" applyFill="1" applyBorder="1" applyAlignment="1">
      <alignment horizontal="right" vertical="center"/>
    </xf>
    <xf numFmtId="173" fontId="16" fillId="0" borderId="2" xfId="9" applyNumberFormat="1" applyFont="1" applyBorder="1"/>
    <xf numFmtId="0" fontId="1" fillId="0" borderId="2" xfId="9" applyFont="1" applyBorder="1" applyAlignment="1">
      <alignment horizontal="left"/>
    </xf>
    <xf numFmtId="2" fontId="1" fillId="6" borderId="90" xfId="9" applyNumberFormat="1" applyFont="1" applyFill="1" applyBorder="1" applyAlignment="1">
      <alignment horizontal="center" vertical="center"/>
    </xf>
    <xf numFmtId="0" fontId="1" fillId="6" borderId="91" xfId="9" applyFont="1" applyFill="1" applyBorder="1" applyAlignment="1">
      <alignment horizontal="left" vertical="center"/>
    </xf>
    <xf numFmtId="0" fontId="1" fillId="6" borderId="92" xfId="9" applyFont="1" applyFill="1" applyBorder="1" applyAlignment="1">
      <alignment vertical="center"/>
    </xf>
    <xf numFmtId="179" fontId="1" fillId="6" borderId="93" xfId="9" applyNumberFormat="1" applyFont="1" applyFill="1" applyBorder="1" applyAlignment="1">
      <alignment horizontal="center" vertical="center"/>
    </xf>
    <xf numFmtId="0" fontId="1" fillId="6" borderId="95" xfId="9" applyFont="1" applyFill="1" applyBorder="1" applyAlignment="1">
      <alignment horizontal="left" vertical="center"/>
    </xf>
    <xf numFmtId="173" fontId="16" fillId="0" borderId="0" xfId="9" applyNumberFormat="1" applyFont="1"/>
    <xf numFmtId="182" fontId="1" fillId="0" borderId="20" xfId="6" applyNumberFormat="1" applyFont="1" applyBorder="1" applyAlignment="1">
      <alignment horizontal="right"/>
    </xf>
    <xf numFmtId="170" fontId="1" fillId="0" borderId="42" xfId="2" applyNumberFormat="1" applyFont="1" applyBorder="1" applyAlignment="1">
      <alignment horizontal="right" vertical="center"/>
    </xf>
    <xf numFmtId="2" fontId="1" fillId="6" borderId="23" xfId="9" applyNumberFormat="1" applyFont="1" applyFill="1" applyBorder="1" applyAlignment="1">
      <alignment horizontal="center" vertical="center"/>
    </xf>
    <xf numFmtId="170" fontId="1" fillId="0" borderId="37" xfId="2" applyNumberFormat="1" applyFont="1" applyBorder="1" applyAlignment="1">
      <alignment horizontal="right"/>
    </xf>
    <xf numFmtId="177" fontId="1" fillId="0" borderId="37" xfId="2" applyNumberFormat="1" applyFont="1" applyBorder="1" applyAlignment="1">
      <alignment horizontal="right"/>
    </xf>
    <xf numFmtId="4" fontId="1" fillId="0" borderId="44" xfId="9" applyNumberFormat="1" applyFont="1" applyBorder="1"/>
    <xf numFmtId="170" fontId="1" fillId="0" borderId="42" xfId="2" applyNumberFormat="1" applyFont="1" applyBorder="1" applyAlignment="1">
      <alignment horizontal="center"/>
    </xf>
    <xf numFmtId="4" fontId="1" fillId="0" borderId="11" xfId="9" applyNumberFormat="1" applyFont="1" applyBorder="1" applyAlignment="1">
      <alignment horizontal="center"/>
    </xf>
    <xf numFmtId="170" fontId="1" fillId="0" borderId="20" xfId="2" applyNumberFormat="1" applyFont="1" applyBorder="1" applyAlignment="1">
      <alignment horizontal="right" vertical="center"/>
    </xf>
    <xf numFmtId="170" fontId="1" fillId="0" borderId="37" xfId="2" applyNumberFormat="1" applyFont="1" applyBorder="1" applyAlignment="1">
      <alignment horizontal="center"/>
    </xf>
    <xf numFmtId="169" fontId="1" fillId="0" borderId="37" xfId="2" applyFont="1" applyBorder="1" applyAlignment="1">
      <alignment horizontal="center"/>
    </xf>
    <xf numFmtId="177" fontId="1" fillId="0" borderId="20" xfId="6" applyNumberFormat="1" applyFont="1" applyBorder="1" applyAlignment="1">
      <alignment horizontal="right"/>
    </xf>
    <xf numFmtId="168" fontId="1" fillId="6" borderId="23" xfId="9" applyNumberFormat="1" applyFont="1" applyFill="1" applyBorder="1" applyAlignment="1">
      <alignment horizontal="center" vertical="center"/>
    </xf>
    <xf numFmtId="183" fontId="1" fillId="0" borderId="20" xfId="6" applyNumberFormat="1" applyFont="1" applyFill="1" applyBorder="1" applyAlignment="1">
      <alignment horizontal="right"/>
    </xf>
    <xf numFmtId="169" fontId="1" fillId="0" borderId="20" xfId="6" applyNumberFormat="1" applyFont="1" applyFill="1" applyBorder="1" applyAlignment="1">
      <alignment horizontal="left" vertical="center"/>
    </xf>
    <xf numFmtId="170" fontId="1" fillId="0" borderId="66" xfId="2" applyNumberFormat="1" applyFont="1" applyBorder="1" applyAlignment="1">
      <alignment horizontal="right"/>
    </xf>
    <xf numFmtId="169" fontId="1" fillId="0" borderId="66" xfId="2" applyFont="1" applyBorder="1" applyAlignment="1">
      <alignment horizontal="center"/>
    </xf>
    <xf numFmtId="0" fontId="1" fillId="0" borderId="66" xfId="9" applyFont="1" applyBorder="1" applyAlignment="1">
      <alignment horizontal="center"/>
    </xf>
    <xf numFmtId="169" fontId="1" fillId="0" borderId="20" xfId="2" applyFont="1" applyBorder="1" applyAlignment="1">
      <alignment horizontal="center"/>
    </xf>
    <xf numFmtId="170" fontId="1" fillId="5" borderId="20" xfId="2" applyNumberFormat="1" applyFont="1" applyFill="1" applyBorder="1" applyAlignment="1">
      <alignment vertical="center"/>
    </xf>
    <xf numFmtId="169" fontId="1" fillId="0" borderId="20" xfId="2" applyFont="1" applyFill="1" applyBorder="1" applyAlignment="1">
      <alignment horizontal="center" vertical="center"/>
    </xf>
    <xf numFmtId="169" fontId="1" fillId="0" borderId="99" xfId="2" applyFont="1" applyFill="1" applyBorder="1"/>
    <xf numFmtId="0" fontId="1" fillId="0" borderId="100" xfId="9" applyFont="1" applyBorder="1" applyAlignment="1">
      <alignment horizontal="center"/>
    </xf>
    <xf numFmtId="0" fontId="1" fillId="0" borderId="100" xfId="9" applyFont="1" applyBorder="1"/>
    <xf numFmtId="0" fontId="1" fillId="0" borderId="101" xfId="9" applyFont="1" applyBorder="1" applyAlignment="1">
      <alignment horizontal="left"/>
    </xf>
    <xf numFmtId="4" fontId="1" fillId="0" borderId="102" xfId="9" applyNumberFormat="1" applyFont="1" applyBorder="1"/>
    <xf numFmtId="0" fontId="1" fillId="0" borderId="103" xfId="9" applyFont="1" applyBorder="1" applyAlignment="1">
      <alignment horizontal="left"/>
    </xf>
    <xf numFmtId="4" fontId="16" fillId="0" borderId="104" xfId="9" applyNumberFormat="1" applyFont="1" applyBorder="1"/>
    <xf numFmtId="0" fontId="1" fillId="0" borderId="105" xfId="9" applyFont="1" applyBorder="1"/>
    <xf numFmtId="4" fontId="16" fillId="0" borderId="102" xfId="9" applyNumberFormat="1" applyFont="1" applyBorder="1"/>
    <xf numFmtId="0" fontId="16" fillId="0" borderId="103" xfId="9" applyFont="1" applyBorder="1" applyAlignment="1">
      <alignment horizontal="left"/>
    </xf>
    <xf numFmtId="0" fontId="1" fillId="0" borderId="103" xfId="9" applyFont="1" applyBorder="1"/>
    <xf numFmtId="0" fontId="1" fillId="0" borderId="102" xfId="9" applyFont="1" applyBorder="1" applyAlignment="1">
      <alignment horizontal="center"/>
    </xf>
    <xf numFmtId="4" fontId="16" fillId="0" borderId="102" xfId="9" applyNumberFormat="1" applyFont="1" applyBorder="1" applyAlignment="1">
      <alignment horizontal="center"/>
    </xf>
    <xf numFmtId="0" fontId="1" fillId="0" borderId="102" xfId="9" applyFont="1" applyBorder="1"/>
    <xf numFmtId="168" fontId="16" fillId="0" borderId="102" xfId="9" applyNumberFormat="1" applyFont="1" applyBorder="1" applyAlignment="1">
      <alignment horizontal="center"/>
    </xf>
    <xf numFmtId="0" fontId="18" fillId="0" borderId="103" xfId="9" applyFont="1" applyBorder="1"/>
    <xf numFmtId="0" fontId="1" fillId="6" borderId="106" xfId="9" applyFont="1" applyFill="1" applyBorder="1" applyAlignment="1">
      <alignment vertical="center"/>
    </xf>
    <xf numFmtId="0" fontId="23" fillId="6" borderId="38" xfId="0" applyFont="1" applyFill="1" applyBorder="1" applyAlignment="1">
      <alignment horizontal="center" vertical="center" wrapText="1"/>
    </xf>
    <xf numFmtId="169" fontId="1" fillId="6" borderId="35" xfId="2" applyFont="1" applyFill="1" applyBorder="1" applyAlignment="1">
      <alignment horizontal="center" vertical="center"/>
    </xf>
    <xf numFmtId="0" fontId="1" fillId="6" borderId="35" xfId="9" applyFont="1" applyFill="1" applyBorder="1" applyAlignment="1">
      <alignment horizontal="center"/>
    </xf>
    <xf numFmtId="0" fontId="1" fillId="6" borderId="35" xfId="9" applyFont="1" applyFill="1" applyBorder="1"/>
    <xf numFmtId="0" fontId="1" fillId="6" borderId="34" xfId="9" applyFont="1" applyFill="1" applyBorder="1" applyAlignment="1">
      <alignment horizontal="left"/>
    </xf>
    <xf numFmtId="169" fontId="1" fillId="0" borderId="0" xfId="2" applyFont="1" applyBorder="1" applyAlignment="1">
      <alignment horizontal="center" vertical="center"/>
    </xf>
    <xf numFmtId="169" fontId="1" fillId="0" borderId="42" xfId="2" applyFont="1" applyBorder="1" applyAlignment="1">
      <alignment horizontal="center" vertical="center"/>
    </xf>
    <xf numFmtId="170" fontId="1" fillId="0" borderId="66" xfId="2" applyNumberFormat="1" applyFont="1" applyBorder="1" applyAlignment="1">
      <alignment horizontal="center" vertical="center"/>
    </xf>
    <xf numFmtId="0" fontId="1" fillId="0" borderId="71" xfId="9" applyFont="1" applyBorder="1" applyAlignment="1">
      <alignment horizontal="left"/>
    </xf>
    <xf numFmtId="170" fontId="16" fillId="0" borderId="37" xfId="2" applyNumberFormat="1" applyFont="1" applyBorder="1" applyAlignment="1">
      <alignment horizontal="center" vertical="center"/>
    </xf>
    <xf numFmtId="174" fontId="1" fillId="0" borderId="20" xfId="2" applyNumberFormat="1" applyFont="1" applyBorder="1" applyAlignment="1">
      <alignment horizontal="center" vertical="center"/>
    </xf>
    <xf numFmtId="2" fontId="1" fillId="2" borderId="42" xfId="0" applyNumberFormat="1" applyFont="1" applyFill="1" applyBorder="1" applyAlignment="1">
      <alignment horizontal="center" vertical="center"/>
    </xf>
    <xf numFmtId="4" fontId="22" fillId="0" borderId="42" xfId="0" applyNumberFormat="1" applyFont="1" applyBorder="1" applyAlignment="1">
      <alignment horizontal="centerContinuous"/>
    </xf>
    <xf numFmtId="2" fontId="1" fillId="0" borderId="20" xfId="0" applyNumberFormat="1" applyFont="1" applyBorder="1" applyAlignment="1">
      <alignment horizontal="center" vertical="center"/>
    </xf>
    <xf numFmtId="0" fontId="1" fillId="0" borderId="20" xfId="0" applyFont="1" applyBorder="1" applyAlignment="1">
      <alignment horizontal="centerContinuous"/>
    </xf>
    <xf numFmtId="169" fontId="1" fillId="0" borderId="37" xfId="2" applyFont="1" applyBorder="1" applyAlignment="1">
      <alignment horizontal="center" vertical="center"/>
    </xf>
    <xf numFmtId="169" fontId="1" fillId="0" borderId="42" xfId="2" applyFont="1" applyFill="1" applyBorder="1" applyAlignment="1">
      <alignment horizontal="center" vertical="center"/>
    </xf>
    <xf numFmtId="169" fontId="1" fillId="0" borderId="20" xfId="2" applyFont="1" applyBorder="1" applyAlignment="1">
      <alignment horizontal="center" vertical="center"/>
    </xf>
    <xf numFmtId="169" fontId="16" fillId="0" borderId="37" xfId="2" applyFont="1" applyBorder="1" applyAlignment="1">
      <alignment horizontal="center" vertical="center"/>
    </xf>
    <xf numFmtId="0" fontId="1" fillId="0" borderId="22" xfId="9" applyFont="1" applyBorder="1" applyAlignment="1">
      <alignment horizontal="center"/>
    </xf>
    <xf numFmtId="177" fontId="1" fillId="0" borderId="20" xfId="2" applyNumberFormat="1" applyFont="1" applyFill="1" applyBorder="1" applyAlignment="1">
      <alignment horizontal="center" vertical="center"/>
    </xf>
    <xf numFmtId="170" fontId="1" fillId="0" borderId="70" xfId="2" applyNumberFormat="1" applyFont="1" applyBorder="1" applyAlignment="1">
      <alignment horizontal="right"/>
    </xf>
    <xf numFmtId="177" fontId="1" fillId="0" borderId="70" xfId="2" applyNumberFormat="1" applyFont="1" applyBorder="1" applyAlignment="1">
      <alignment horizontal="center" vertical="center"/>
    </xf>
    <xf numFmtId="169" fontId="1" fillId="0" borderId="70" xfId="2" applyFont="1" applyBorder="1" applyAlignment="1">
      <alignment horizontal="center" vertical="center"/>
    </xf>
    <xf numFmtId="0" fontId="22" fillId="0" borderId="20" xfId="0" applyFont="1" applyBorder="1" applyAlignment="1">
      <alignment horizontal="centerContinuous"/>
    </xf>
    <xf numFmtId="169" fontId="1" fillId="0" borderId="2" xfId="2" applyFont="1" applyBorder="1" applyAlignment="1">
      <alignment horizontal="center" vertical="center"/>
    </xf>
    <xf numFmtId="170" fontId="1" fillId="5" borderId="70" xfId="2" applyNumberFormat="1" applyFont="1" applyFill="1" applyBorder="1" applyAlignment="1">
      <alignment horizontal="right"/>
    </xf>
    <xf numFmtId="170" fontId="1" fillId="0" borderId="110" xfId="2" applyNumberFormat="1" applyFont="1" applyBorder="1" applyAlignment="1">
      <alignment horizontal="center"/>
    </xf>
    <xf numFmtId="169" fontId="1" fillId="0" borderId="110" xfId="2" applyFont="1" applyBorder="1" applyAlignment="1">
      <alignment horizontal="center" vertical="center"/>
    </xf>
    <xf numFmtId="0" fontId="1" fillId="0" borderId="110" xfId="9" applyFont="1" applyBorder="1" applyAlignment="1">
      <alignment horizontal="center"/>
    </xf>
    <xf numFmtId="169" fontId="1" fillId="0" borderId="0" xfId="2" applyFont="1" applyFill="1" applyBorder="1" applyAlignment="1">
      <alignment horizontal="center" vertical="center"/>
    </xf>
    <xf numFmtId="0" fontId="1" fillId="0" borderId="46" xfId="9" applyFont="1" applyBorder="1" applyAlignment="1">
      <alignment horizontal="left"/>
    </xf>
    <xf numFmtId="0" fontId="1" fillId="0" borderId="60" xfId="9" applyFont="1" applyBorder="1" applyAlignment="1">
      <alignment horizontal="left"/>
    </xf>
    <xf numFmtId="0" fontId="16" fillId="0" borderId="0" xfId="9" applyFont="1" applyBorder="1" applyAlignment="1">
      <alignment horizontal="right"/>
    </xf>
    <xf numFmtId="0" fontId="1" fillId="0" borderId="10" xfId="9" applyFont="1" applyFill="1" applyBorder="1" applyAlignment="1">
      <alignment horizontal="left"/>
    </xf>
    <xf numFmtId="0" fontId="1" fillId="0" borderId="0" xfId="9" applyFont="1" applyFill="1"/>
    <xf numFmtId="0" fontId="1" fillId="0" borderId="0" xfId="9" applyFont="1" applyFill="1" applyAlignment="1">
      <alignment horizontal="center"/>
    </xf>
    <xf numFmtId="178" fontId="16" fillId="0" borderId="11" xfId="5" applyNumberFormat="1" applyFont="1" applyFill="1" applyBorder="1" applyAlignment="1">
      <alignment horizontal="right"/>
    </xf>
    <xf numFmtId="0" fontId="1" fillId="0" borderId="0" xfId="9" applyFont="1" applyFill="1" applyBorder="1"/>
    <xf numFmtId="0" fontId="1" fillId="0" borderId="0" xfId="9" applyFont="1" applyFill="1" applyBorder="1" applyAlignment="1">
      <alignment horizontal="center"/>
    </xf>
    <xf numFmtId="0" fontId="17" fillId="0" borderId="0" xfId="0" applyFont="1" applyFill="1"/>
    <xf numFmtId="165" fontId="5" fillId="3" borderId="13" xfId="4" applyNumberFormat="1" applyFont="1" applyFill="1" applyBorder="1"/>
    <xf numFmtId="164" fontId="5" fillId="3" borderId="12" xfId="4" applyNumberFormat="1" applyFont="1" applyFill="1" applyBorder="1"/>
    <xf numFmtId="165" fontId="5" fillId="3" borderId="12" xfId="4" applyNumberFormat="1" applyFont="1" applyFill="1" applyBorder="1"/>
    <xf numFmtId="164" fontId="5" fillId="3" borderId="46" xfId="4" applyNumberFormat="1" applyFont="1" applyFill="1" applyBorder="1"/>
    <xf numFmtId="4" fontId="5" fillId="3" borderId="20" xfId="10" applyNumberFormat="1" applyFont="1" applyFill="1" applyBorder="1" applyAlignment="1">
      <alignment horizontal="right"/>
    </xf>
    <xf numFmtId="165" fontId="9" fillId="3" borderId="20" xfId="10" applyNumberFormat="1" applyFont="1" applyFill="1" applyBorder="1" applyAlignment="1">
      <alignment horizontal="center" vertical="center"/>
    </xf>
    <xf numFmtId="4" fontId="9" fillId="3" borderId="20" xfId="10" applyNumberFormat="1" applyFont="1" applyFill="1" applyBorder="1" applyAlignment="1">
      <alignment horizontal="center" vertical="center"/>
    </xf>
    <xf numFmtId="167" fontId="9" fillId="3" borderId="20" xfId="10" applyNumberFormat="1" applyFont="1" applyFill="1" applyBorder="1" applyAlignment="1">
      <alignment horizontal="center" vertical="center"/>
    </xf>
    <xf numFmtId="0" fontId="5" fillId="3" borderId="15" xfId="4" applyFont="1" applyFill="1" applyBorder="1"/>
    <xf numFmtId="4" fontId="5" fillId="3" borderId="20" xfId="7" applyNumberFormat="1" applyFont="1" applyFill="1" applyBorder="1" applyAlignment="1">
      <alignment horizontal="center" vertical="center"/>
    </xf>
    <xf numFmtId="9" fontId="5" fillId="3" borderId="20" xfId="7" applyNumberFormat="1" applyFont="1" applyFill="1" applyBorder="1" applyAlignment="1">
      <alignment horizontal="center" vertical="center"/>
    </xf>
    <xf numFmtId="0" fontId="5" fillId="3" borderId="20" xfId="7" applyFont="1" applyFill="1" applyBorder="1" applyAlignment="1">
      <alignment horizontal="center" vertical="center"/>
    </xf>
    <xf numFmtId="0" fontId="5" fillId="3" borderId="17" xfId="7" applyFont="1" applyFill="1" applyBorder="1"/>
    <xf numFmtId="164" fontId="5" fillId="3" borderId="20" xfId="4" applyNumberFormat="1" applyFont="1" applyFill="1" applyBorder="1" applyAlignment="1">
      <alignment horizontal="left" vertical="center" wrapText="1"/>
    </xf>
    <xf numFmtId="165" fontId="5" fillId="3" borderId="21" xfId="4" applyNumberFormat="1" applyFont="1" applyFill="1" applyBorder="1" applyAlignment="1">
      <alignment horizontal="center" vertical="center" wrapText="1"/>
    </xf>
    <xf numFmtId="185" fontId="5" fillId="3" borderId="20" xfId="7" applyNumberFormat="1" applyFont="1" applyFill="1" applyBorder="1"/>
    <xf numFmtId="4" fontId="5" fillId="3" borderId="20" xfId="7" applyNumberFormat="1" applyFont="1" applyFill="1" applyBorder="1"/>
    <xf numFmtId="164" fontId="4" fillId="3" borderId="19" xfId="4" applyNumberFormat="1" applyFont="1" applyFill="1" applyBorder="1" applyAlignment="1">
      <alignment vertical="center"/>
    </xf>
    <xf numFmtId="164" fontId="4" fillId="3" borderId="18" xfId="4" applyNumberFormat="1" applyFont="1" applyFill="1" applyBorder="1" applyAlignment="1">
      <alignment vertical="center"/>
    </xf>
    <xf numFmtId="0" fontId="1" fillId="3" borderId="22" xfId="7" applyFill="1" applyBorder="1" applyAlignment="1">
      <alignment horizontal="left" vertical="center"/>
    </xf>
    <xf numFmtId="0" fontId="1" fillId="3" borderId="19" xfId="7" applyFill="1" applyBorder="1" applyAlignment="1">
      <alignment horizontal="left" vertical="center"/>
    </xf>
    <xf numFmtId="0" fontId="9" fillId="3" borderId="18" xfId="7" applyFont="1" applyFill="1" applyBorder="1" applyAlignment="1">
      <alignment horizontal="left" vertical="center"/>
    </xf>
    <xf numFmtId="4" fontId="5" fillId="3" borderId="20" xfId="7" applyNumberFormat="1" applyFont="1" applyFill="1" applyBorder="1" applyAlignment="1">
      <alignment horizontal="right" vertical="center"/>
    </xf>
    <xf numFmtId="168" fontId="9" fillId="0" borderId="20" xfId="7" applyNumberFormat="1" applyFont="1" applyBorder="1" applyAlignment="1">
      <alignment horizontal="center" vertical="center"/>
    </xf>
    <xf numFmtId="165" fontId="5" fillId="3" borderId="20" xfId="4" applyNumberFormat="1" applyFont="1" applyFill="1" applyBorder="1" applyAlignment="1">
      <alignment horizontal="center" vertical="center"/>
    </xf>
    <xf numFmtId="164" fontId="5" fillId="3" borderId="21" xfId="4" applyNumberFormat="1" applyFont="1" applyFill="1" applyBorder="1" applyAlignment="1">
      <alignment horizontal="center" vertical="center" wrapText="1"/>
    </xf>
    <xf numFmtId="4" fontId="9" fillId="0" borderId="20" xfId="10" applyNumberFormat="1" applyFont="1" applyBorder="1" applyAlignment="1">
      <alignment horizontal="center" vertical="center"/>
    </xf>
    <xf numFmtId="4" fontId="9" fillId="3" borderId="18" xfId="7" applyNumberFormat="1" applyFont="1" applyFill="1" applyBorder="1" applyAlignment="1">
      <alignment horizontal="left" vertical="center"/>
    </xf>
    <xf numFmtId="164" fontId="5" fillId="3" borderId="2" xfId="4" applyNumberFormat="1" applyFont="1" applyFill="1" applyBorder="1" applyAlignment="1">
      <alignment horizontal="center"/>
    </xf>
    <xf numFmtId="164" fontId="4" fillId="3" borderId="1" xfId="4" applyNumberFormat="1" applyFont="1" applyFill="1" applyBorder="1"/>
    <xf numFmtId="173" fontId="16" fillId="5" borderId="44" xfId="9" applyNumberFormat="1" applyFont="1" applyFill="1" applyBorder="1"/>
    <xf numFmtId="170" fontId="16" fillId="0" borderId="63" xfId="2" applyNumberFormat="1" applyFont="1" applyFill="1" applyBorder="1" applyAlignment="1">
      <alignment horizontal="center"/>
    </xf>
    <xf numFmtId="4" fontId="1" fillId="5" borderId="11" xfId="9" applyNumberFormat="1" applyFont="1" applyFill="1" applyBorder="1" applyAlignment="1">
      <alignment vertical="center"/>
    </xf>
    <xf numFmtId="170" fontId="1" fillId="5" borderId="58" xfId="2" applyNumberFormat="1" applyFont="1" applyFill="1" applyBorder="1" applyAlignment="1">
      <alignment horizontal="center" vertical="center"/>
    </xf>
    <xf numFmtId="169" fontId="1" fillId="5" borderId="37" xfId="2" applyFont="1" applyFill="1" applyBorder="1" applyAlignment="1">
      <alignment horizontal="center" vertical="center"/>
    </xf>
    <xf numFmtId="0" fontId="1" fillId="5" borderId="50" xfId="9" applyFont="1" applyFill="1" applyBorder="1" applyAlignment="1">
      <alignment horizontal="center" vertical="center"/>
    </xf>
    <xf numFmtId="170" fontId="16" fillId="0" borderId="68" xfId="2" applyNumberFormat="1" applyFont="1" applyFill="1" applyBorder="1" applyAlignment="1">
      <alignment horizontal="center"/>
    </xf>
    <xf numFmtId="169" fontId="16" fillId="0" borderId="68" xfId="2" applyFont="1" applyFill="1" applyBorder="1" applyAlignment="1">
      <alignment horizontal="center"/>
    </xf>
    <xf numFmtId="170" fontId="1" fillId="0" borderId="58" xfId="2" applyNumberFormat="1" applyFont="1" applyFill="1" applyBorder="1" applyAlignment="1">
      <alignment horizontal="center" vertical="center"/>
    </xf>
    <xf numFmtId="169" fontId="1" fillId="0" borderId="37" xfId="2" applyFont="1" applyFill="1" applyBorder="1" applyAlignment="1">
      <alignment horizontal="center" vertical="center"/>
    </xf>
    <xf numFmtId="169" fontId="1" fillId="0" borderId="17" xfId="2" applyFont="1" applyFill="1" applyBorder="1" applyAlignment="1">
      <alignment horizontal="right"/>
    </xf>
    <xf numFmtId="169" fontId="1" fillId="0" borderId="20" xfId="2" applyFont="1" applyFill="1" applyBorder="1" applyAlignment="1">
      <alignment horizontal="right"/>
    </xf>
    <xf numFmtId="169" fontId="1" fillId="0" borderId="18" xfId="2" applyFont="1" applyFill="1" applyBorder="1" applyAlignment="1">
      <alignment horizontal="right"/>
    </xf>
    <xf numFmtId="0" fontId="1" fillId="6" borderId="1" xfId="9" applyFont="1" applyFill="1" applyBorder="1" applyAlignment="1">
      <alignment horizontal="center" vertical="center" wrapText="1"/>
    </xf>
    <xf numFmtId="0" fontId="1" fillId="6" borderId="2" xfId="9" applyFont="1" applyFill="1" applyBorder="1" applyAlignment="1">
      <alignment horizontal="center" vertical="center" wrapText="1"/>
    </xf>
    <xf numFmtId="0" fontId="1" fillId="6" borderId="61" xfId="9" applyFont="1" applyFill="1" applyBorder="1" applyAlignment="1">
      <alignment horizontal="center" vertical="center" wrapText="1"/>
    </xf>
    <xf numFmtId="0" fontId="1" fillId="6" borderId="46" xfId="9" applyFont="1" applyFill="1" applyBorder="1" applyAlignment="1">
      <alignment horizontal="center" vertical="center" wrapText="1"/>
    </xf>
    <xf numFmtId="0" fontId="1" fillId="6" borderId="12" xfId="9" applyFont="1" applyFill="1" applyBorder="1" applyAlignment="1">
      <alignment horizontal="center" vertical="center" wrapText="1"/>
    </xf>
    <xf numFmtId="0" fontId="1" fillId="6" borderId="60" xfId="9" applyFont="1" applyFill="1" applyBorder="1" applyAlignment="1">
      <alignment horizontal="center" vertical="center" wrapText="1"/>
    </xf>
    <xf numFmtId="0" fontId="1" fillId="6" borderId="41" xfId="9" applyFont="1" applyFill="1" applyBorder="1" applyAlignment="1">
      <alignment horizontal="justify" vertical="center" wrapText="1"/>
    </xf>
    <xf numFmtId="0" fontId="1" fillId="6" borderId="59" xfId="9" applyFont="1" applyFill="1" applyBorder="1" applyAlignment="1">
      <alignment horizontal="justify" vertical="center" wrapText="1"/>
    </xf>
    <xf numFmtId="0" fontId="1" fillId="6" borderId="57" xfId="9" applyFont="1" applyFill="1" applyBorder="1" applyAlignment="1">
      <alignment horizontal="justify" vertical="center" wrapText="1"/>
    </xf>
    <xf numFmtId="0" fontId="16" fillId="0" borderId="36" xfId="9" applyFont="1" applyBorder="1" applyAlignment="1">
      <alignment horizontal="center"/>
    </xf>
    <xf numFmtId="0" fontId="16" fillId="0" borderId="37" xfId="9" applyFont="1" applyBorder="1" applyAlignment="1">
      <alignment horizontal="center"/>
    </xf>
    <xf numFmtId="0" fontId="16" fillId="0" borderId="38" xfId="9" applyFont="1" applyBorder="1" applyAlignment="1">
      <alignment horizontal="center"/>
    </xf>
    <xf numFmtId="0" fontId="1" fillId="0" borderId="17" xfId="9" applyFont="1" applyBorder="1" applyAlignment="1">
      <alignment horizontal="left"/>
    </xf>
    <xf numFmtId="0" fontId="1" fillId="0" borderId="20" xfId="9" applyFont="1" applyBorder="1" applyAlignment="1">
      <alignment horizontal="left"/>
    </xf>
    <xf numFmtId="171" fontId="1" fillId="0" borderId="20" xfId="9" applyNumberFormat="1" applyFont="1" applyBorder="1" applyAlignment="1">
      <alignment horizontal="right" vertical="center"/>
    </xf>
    <xf numFmtId="171" fontId="1" fillId="0" borderId="23" xfId="9" applyNumberFormat="1" applyFont="1" applyBorder="1" applyAlignment="1">
      <alignment horizontal="right" vertical="center"/>
    </xf>
    <xf numFmtId="0" fontId="1" fillId="0" borderId="40" xfId="9" applyFont="1" applyBorder="1" applyAlignment="1">
      <alignment horizontal="left" vertical="center" wrapText="1"/>
    </xf>
    <xf numFmtId="0" fontId="1" fillId="0" borderId="42" xfId="9" applyFont="1" applyBorder="1" applyAlignment="1">
      <alignment horizontal="left" vertical="center" wrapText="1"/>
    </xf>
    <xf numFmtId="171" fontId="1" fillId="0" borderId="42" xfId="9" applyNumberFormat="1" applyFont="1" applyBorder="1" applyAlignment="1">
      <alignment horizontal="right" vertical="center"/>
    </xf>
    <xf numFmtId="171" fontId="1" fillId="0" borderId="43" xfId="9" applyNumberFormat="1" applyFont="1" applyBorder="1" applyAlignment="1">
      <alignment horizontal="right" vertical="center"/>
    </xf>
    <xf numFmtId="169" fontId="1" fillId="0" borderId="40" xfId="2" applyFont="1" applyFill="1" applyBorder="1" applyAlignment="1">
      <alignment horizontal="right"/>
    </xf>
    <xf numFmtId="169" fontId="1" fillId="0" borderId="42" xfId="2" applyFont="1" applyFill="1" applyBorder="1" applyAlignment="1">
      <alignment horizontal="right"/>
    </xf>
    <xf numFmtId="169" fontId="1" fillId="0" borderId="41" xfId="2" applyFont="1" applyFill="1" applyBorder="1" applyAlignment="1">
      <alignment horizontal="right"/>
    </xf>
    <xf numFmtId="169" fontId="1" fillId="0" borderId="27" xfId="2" applyFont="1" applyFill="1" applyBorder="1" applyAlignment="1">
      <alignment horizontal="center"/>
    </xf>
    <xf numFmtId="169" fontId="1" fillId="0" borderId="25" xfId="2" applyFont="1" applyFill="1" applyBorder="1" applyAlignment="1">
      <alignment horizontal="center"/>
    </xf>
    <xf numFmtId="0" fontId="16" fillId="6" borderId="1" xfId="9" applyFont="1" applyFill="1" applyBorder="1" applyAlignment="1">
      <alignment horizontal="right"/>
    </xf>
    <xf numFmtId="0" fontId="16" fillId="6" borderId="2" xfId="9" applyFont="1" applyFill="1" applyBorder="1" applyAlignment="1">
      <alignment horizontal="right"/>
    </xf>
    <xf numFmtId="169" fontId="1" fillId="0" borderId="36" xfId="2" applyFont="1" applyFill="1" applyBorder="1" applyAlignment="1">
      <alignment horizontal="right"/>
    </xf>
    <xf numFmtId="169" fontId="1" fillId="0" borderId="37" xfId="2" applyFont="1" applyFill="1" applyBorder="1" applyAlignment="1">
      <alignment horizontal="right"/>
    </xf>
    <xf numFmtId="169" fontId="1" fillId="0" borderId="50" xfId="2" applyFont="1" applyFill="1" applyBorder="1" applyAlignment="1">
      <alignment horizontal="right"/>
    </xf>
    <xf numFmtId="0" fontId="16" fillId="0" borderId="0" xfId="9" applyFont="1" applyAlignment="1">
      <alignment horizontal="right"/>
    </xf>
    <xf numFmtId="0" fontId="16" fillId="0" borderId="11" xfId="9" applyFont="1" applyBorder="1" applyAlignment="1">
      <alignment horizontal="right"/>
    </xf>
    <xf numFmtId="172" fontId="1" fillId="0" borderId="42" xfId="9" applyNumberFormat="1" applyFont="1" applyBorder="1" applyAlignment="1">
      <alignment horizontal="right"/>
    </xf>
    <xf numFmtId="172" fontId="1" fillId="0" borderId="43" xfId="9" applyNumberFormat="1" applyFont="1" applyBorder="1" applyAlignment="1">
      <alignment horizontal="right"/>
    </xf>
    <xf numFmtId="170" fontId="1" fillId="0" borderId="20" xfId="9" applyNumberFormat="1" applyFont="1" applyBorder="1" applyAlignment="1">
      <alignment horizontal="right"/>
    </xf>
    <xf numFmtId="0" fontId="1" fillId="0" borderId="23" xfId="9" applyFont="1" applyBorder="1" applyAlignment="1">
      <alignment horizontal="right"/>
    </xf>
    <xf numFmtId="0" fontId="1" fillId="6" borderId="36" xfId="9" applyFont="1" applyFill="1" applyBorder="1" applyAlignment="1">
      <alignment horizontal="center" vertical="center" wrapText="1"/>
    </xf>
    <xf numFmtId="0" fontId="1" fillId="6" borderId="37" xfId="9" applyFont="1" applyFill="1" applyBorder="1" applyAlignment="1">
      <alignment horizontal="center" vertical="center" wrapText="1"/>
    </xf>
    <xf numFmtId="0" fontId="1" fillId="6" borderId="17" xfId="9" applyFont="1" applyFill="1" applyBorder="1" applyAlignment="1">
      <alignment horizontal="center" vertical="center" wrapText="1"/>
    </xf>
    <xf numFmtId="0" fontId="1" fillId="6" borderId="20" xfId="9" applyFont="1" applyFill="1" applyBorder="1" applyAlignment="1">
      <alignment horizontal="center" vertical="center" wrapText="1"/>
    </xf>
    <xf numFmtId="4" fontId="1" fillId="6" borderId="42" xfId="9" applyNumberFormat="1" applyFont="1" applyFill="1" applyBorder="1" applyAlignment="1">
      <alignment horizontal="justify" vertical="center" wrapText="1"/>
    </xf>
    <xf numFmtId="0" fontId="1" fillId="6" borderId="42" xfId="9" applyFont="1" applyFill="1" applyBorder="1" applyAlignment="1">
      <alignment horizontal="justify" vertical="center" wrapText="1"/>
    </xf>
    <xf numFmtId="181" fontId="1" fillId="0" borderId="20" xfId="9" applyNumberFormat="1" applyFont="1" applyBorder="1" applyAlignment="1">
      <alignment horizontal="right" vertical="center"/>
    </xf>
    <xf numFmtId="181" fontId="1" fillId="0" borderId="23" xfId="9" applyNumberFormat="1" applyFont="1" applyBorder="1" applyAlignment="1">
      <alignment horizontal="right" vertical="center"/>
    </xf>
    <xf numFmtId="0" fontId="16" fillId="0" borderId="40" xfId="9" applyFont="1" applyBorder="1" applyAlignment="1">
      <alignment horizontal="center"/>
    </xf>
    <xf numFmtId="0" fontId="16" fillId="0" borderId="42" xfId="9" applyFont="1" applyBorder="1" applyAlignment="1">
      <alignment horizontal="center"/>
    </xf>
    <xf numFmtId="0" fontId="1" fillId="0" borderId="25" xfId="9" applyFont="1" applyBorder="1" applyAlignment="1">
      <alignment horizontal="left"/>
    </xf>
    <xf numFmtId="0" fontId="1" fillId="0" borderId="26" xfId="9" applyFont="1" applyBorder="1" applyAlignment="1">
      <alignment horizontal="left"/>
    </xf>
    <xf numFmtId="173" fontId="1" fillId="0" borderId="20" xfId="9" applyNumberFormat="1" applyFont="1" applyBorder="1" applyAlignment="1">
      <alignment horizontal="right"/>
    </xf>
    <xf numFmtId="173" fontId="1" fillId="0" borderId="23" xfId="9" applyNumberFormat="1" applyFont="1" applyBorder="1" applyAlignment="1">
      <alignment horizontal="right"/>
    </xf>
    <xf numFmtId="0" fontId="1" fillId="0" borderId="17" xfId="9" applyFont="1" applyBorder="1" applyAlignment="1">
      <alignment horizontal="left" vertical="center"/>
    </xf>
    <xf numFmtId="0" fontId="1" fillId="0" borderId="20" xfId="9" applyFont="1" applyBorder="1" applyAlignment="1">
      <alignment horizontal="left" vertical="center"/>
    </xf>
    <xf numFmtId="0" fontId="1" fillId="0" borderId="40" xfId="9" applyFont="1" applyBorder="1" applyAlignment="1">
      <alignment horizontal="center"/>
    </xf>
    <xf numFmtId="0" fontId="1" fillId="0" borderId="42" xfId="9" applyFont="1" applyBorder="1" applyAlignment="1">
      <alignment horizontal="center"/>
    </xf>
    <xf numFmtId="0" fontId="1" fillId="0" borderId="43" xfId="9" applyFont="1" applyBorder="1" applyAlignment="1">
      <alignment horizontal="center"/>
    </xf>
    <xf numFmtId="0" fontId="1" fillId="0" borderId="40" xfId="9" applyFont="1" applyBorder="1" applyAlignment="1">
      <alignment horizontal="left"/>
    </xf>
    <xf numFmtId="0" fontId="1" fillId="0" borderId="42" xfId="9" applyFont="1" applyBorder="1" applyAlignment="1">
      <alignment horizontal="left"/>
    </xf>
    <xf numFmtId="181" fontId="1" fillId="0" borderId="42" xfId="9" applyNumberFormat="1" applyFont="1" applyBorder="1" applyAlignment="1">
      <alignment horizontal="right" vertical="center"/>
    </xf>
    <xf numFmtId="181" fontId="1" fillId="0" borderId="43" xfId="9" applyNumberFormat="1" applyFont="1" applyBorder="1" applyAlignment="1">
      <alignment horizontal="right" vertical="center"/>
    </xf>
    <xf numFmtId="0" fontId="1" fillId="0" borderId="40" xfId="9" applyFont="1" applyBorder="1" applyAlignment="1">
      <alignment horizontal="left" wrapText="1"/>
    </xf>
    <xf numFmtId="0" fontId="1" fillId="0" borderId="42" xfId="9" applyFont="1" applyBorder="1" applyAlignment="1">
      <alignment horizontal="left" wrapText="1"/>
    </xf>
    <xf numFmtId="0" fontId="1" fillId="0" borderId="40" xfId="9" applyFont="1" applyBorder="1" applyAlignment="1">
      <alignment horizontal="justify" wrapText="1"/>
    </xf>
    <xf numFmtId="0" fontId="1" fillId="0" borderId="42" xfId="9" applyFont="1" applyBorder="1" applyAlignment="1">
      <alignment horizontal="justify" wrapText="1"/>
    </xf>
    <xf numFmtId="0" fontId="1" fillId="0" borderId="36" xfId="9" applyFont="1" applyBorder="1" applyAlignment="1">
      <alignment horizontal="center"/>
    </xf>
    <xf numFmtId="0" fontId="1" fillId="0" borderId="37" xfId="9" applyFont="1" applyBorder="1" applyAlignment="1">
      <alignment horizontal="center"/>
    </xf>
    <xf numFmtId="0" fontId="1" fillId="0" borderId="37" xfId="9" applyFont="1" applyBorder="1" applyAlignment="1">
      <alignment horizontal="right"/>
    </xf>
    <xf numFmtId="0" fontId="1" fillId="0" borderId="38" xfId="9" applyFont="1" applyBorder="1" applyAlignment="1">
      <alignment horizontal="right"/>
    </xf>
    <xf numFmtId="171" fontId="1" fillId="0" borderId="41" xfId="9" applyNumberFormat="1" applyFont="1" applyBorder="1" applyAlignment="1">
      <alignment horizontal="right" vertical="center"/>
    </xf>
    <xf numFmtId="171" fontId="1" fillId="0" borderId="56" xfId="9" applyNumberFormat="1" applyFont="1" applyBorder="1" applyAlignment="1">
      <alignment horizontal="right" vertical="center"/>
    </xf>
    <xf numFmtId="0" fontId="16" fillId="0" borderId="2" xfId="9" applyFont="1" applyBorder="1" applyAlignment="1">
      <alignment horizontal="right"/>
    </xf>
    <xf numFmtId="0" fontId="16" fillId="0" borderId="3" xfId="9" applyFont="1" applyBorder="1" applyAlignment="1">
      <alignment horizontal="right"/>
    </xf>
    <xf numFmtId="0" fontId="1" fillId="0" borderId="45" xfId="9" applyFont="1" applyBorder="1" applyAlignment="1">
      <alignment horizontal="left"/>
    </xf>
    <xf numFmtId="0" fontId="1" fillId="0" borderId="22" xfId="9" applyFont="1" applyBorder="1" applyAlignment="1">
      <alignment horizontal="left"/>
    </xf>
    <xf numFmtId="0" fontId="16" fillId="0" borderId="28" xfId="9" applyFont="1" applyBorder="1" applyAlignment="1">
      <alignment horizontal="center"/>
    </xf>
    <xf numFmtId="0" fontId="16" fillId="0" borderId="58" xfId="9" applyFont="1" applyBorder="1" applyAlignment="1">
      <alignment horizontal="center"/>
    </xf>
    <xf numFmtId="0" fontId="16" fillId="0" borderId="50" xfId="9" applyFont="1" applyBorder="1" applyAlignment="1">
      <alignment horizontal="center"/>
    </xf>
    <xf numFmtId="0" fontId="16" fillId="0" borderId="30" xfId="9" applyFont="1" applyBorder="1" applyAlignment="1">
      <alignment horizontal="center"/>
    </xf>
    <xf numFmtId="0" fontId="16" fillId="6" borderId="35" xfId="9" applyFont="1" applyFill="1" applyBorder="1" applyAlignment="1">
      <alignment horizontal="right"/>
    </xf>
    <xf numFmtId="0" fontId="16" fillId="6" borderId="55" xfId="9" applyFont="1" applyFill="1" applyBorder="1" applyAlignment="1">
      <alignment horizontal="right"/>
    </xf>
    <xf numFmtId="0" fontId="1" fillId="0" borderId="45" xfId="9" applyFont="1" applyBorder="1" applyAlignment="1">
      <alignment horizontal="left" vertical="center"/>
    </xf>
    <xf numFmtId="0" fontId="1" fillId="0" borderId="22" xfId="9" applyFont="1" applyBorder="1" applyAlignment="1">
      <alignment horizontal="left" vertical="center"/>
    </xf>
    <xf numFmtId="0" fontId="1" fillId="0" borderId="53" xfId="9" applyFont="1" applyBorder="1" applyAlignment="1">
      <alignment horizontal="left"/>
    </xf>
    <xf numFmtId="0" fontId="1" fillId="0" borderId="57" xfId="9" applyFont="1" applyBorder="1" applyAlignment="1">
      <alignment horizontal="left"/>
    </xf>
    <xf numFmtId="181" fontId="1" fillId="0" borderId="41" xfId="9" applyNumberFormat="1" applyFont="1" applyBorder="1" applyAlignment="1">
      <alignment horizontal="right" vertical="center"/>
    </xf>
    <xf numFmtId="181" fontId="1" fillId="0" borderId="56" xfId="9" applyNumberFormat="1" applyFont="1" applyBorder="1" applyAlignment="1">
      <alignment horizontal="right" vertical="center"/>
    </xf>
    <xf numFmtId="171" fontId="1" fillId="0" borderId="18" xfId="9" applyNumberFormat="1" applyFont="1" applyBorder="1" applyAlignment="1">
      <alignment horizontal="right" vertical="center"/>
    </xf>
    <xf numFmtId="171" fontId="1" fillId="0" borderId="21" xfId="9" applyNumberFormat="1" applyFont="1" applyBorder="1" applyAlignment="1">
      <alignment horizontal="right" vertical="center"/>
    </xf>
    <xf numFmtId="181" fontId="1" fillId="0" borderId="24" xfId="9" applyNumberFormat="1" applyFont="1" applyBorder="1" applyAlignment="1">
      <alignment horizontal="right" vertical="center"/>
    </xf>
    <xf numFmtId="181" fontId="1" fillId="0" borderId="39" xfId="9" applyNumberFormat="1" applyFont="1" applyBorder="1" applyAlignment="1">
      <alignment horizontal="right" vertical="center"/>
    </xf>
    <xf numFmtId="173" fontId="1" fillId="0" borderId="18" xfId="9" applyNumberFormat="1" applyFont="1" applyBorder="1" applyAlignment="1">
      <alignment horizontal="right"/>
    </xf>
    <xf numFmtId="173" fontId="1" fillId="0" borderId="21" xfId="9" applyNumberFormat="1" applyFont="1" applyBorder="1" applyAlignment="1">
      <alignment horizontal="right"/>
    </xf>
    <xf numFmtId="0" fontId="1" fillId="0" borderId="53" xfId="9" applyFont="1" applyBorder="1" applyAlignment="1">
      <alignment horizontal="center"/>
    </xf>
    <xf numFmtId="0" fontId="1" fillId="0" borderId="57" xfId="9" applyFont="1" applyBorder="1" applyAlignment="1">
      <alignment horizontal="center"/>
    </xf>
    <xf numFmtId="0" fontId="1" fillId="0" borderId="41" xfId="9" applyFont="1" applyBorder="1" applyAlignment="1">
      <alignment horizontal="center"/>
    </xf>
    <xf numFmtId="0" fontId="1" fillId="0" borderId="56" xfId="9" applyFont="1" applyBorder="1" applyAlignment="1">
      <alignment horizontal="center"/>
    </xf>
    <xf numFmtId="172" fontId="1" fillId="0" borderId="41" xfId="9" applyNumberFormat="1" applyFont="1" applyBorder="1" applyAlignment="1">
      <alignment horizontal="right"/>
    </xf>
    <xf numFmtId="172" fontId="1" fillId="0" borderId="56" xfId="9" applyNumberFormat="1" applyFont="1" applyBorder="1" applyAlignment="1">
      <alignment horizontal="right"/>
    </xf>
    <xf numFmtId="170" fontId="1" fillId="5" borderId="20" xfId="9" applyNumberFormat="1" applyFont="1" applyFill="1" applyBorder="1" applyAlignment="1">
      <alignment horizontal="right"/>
    </xf>
    <xf numFmtId="0" fontId="1" fillId="5" borderId="23" xfId="9" applyFont="1" applyFill="1" applyBorder="1" applyAlignment="1">
      <alignment horizontal="right"/>
    </xf>
    <xf numFmtId="170" fontId="1" fillId="0" borderId="42" xfId="9" applyNumberFormat="1" applyFont="1" applyBorder="1" applyAlignment="1">
      <alignment horizontal="right"/>
    </xf>
    <xf numFmtId="0" fontId="1" fillId="0" borderId="43" xfId="9" applyFont="1" applyBorder="1" applyAlignment="1">
      <alignment horizontal="right"/>
    </xf>
    <xf numFmtId="0" fontId="1" fillId="0" borderId="17" xfId="9" applyFont="1" applyBorder="1" applyAlignment="1">
      <alignment horizontal="left" vertical="center" wrapText="1"/>
    </xf>
    <xf numFmtId="0" fontId="1" fillId="0" borderId="20" xfId="9" applyFont="1" applyBorder="1" applyAlignment="1">
      <alignment horizontal="left" vertical="center" wrapText="1"/>
    </xf>
    <xf numFmtId="170" fontId="1" fillId="0" borderId="20" xfId="9" applyNumberFormat="1" applyFont="1" applyBorder="1" applyAlignment="1">
      <alignment horizontal="right" vertical="center"/>
    </xf>
    <xf numFmtId="0" fontId="1" fillId="0" borderId="23" xfId="9" applyFont="1" applyBorder="1" applyAlignment="1">
      <alignment horizontal="right" vertical="center"/>
    </xf>
    <xf numFmtId="0" fontId="16" fillId="0" borderId="64" xfId="9" applyFont="1" applyBorder="1" applyAlignment="1">
      <alignment horizontal="center"/>
    </xf>
    <xf numFmtId="0" fontId="16" fillId="0" borderId="63" xfId="9" applyFont="1" applyBorder="1" applyAlignment="1">
      <alignment horizontal="center"/>
    </xf>
    <xf numFmtId="0" fontId="16" fillId="0" borderId="62" xfId="9" applyFont="1" applyBorder="1" applyAlignment="1">
      <alignment horizontal="center"/>
    </xf>
    <xf numFmtId="0" fontId="1" fillId="0" borderId="47" xfId="9" applyFont="1" applyBorder="1" applyAlignment="1">
      <alignment horizontal="left"/>
    </xf>
    <xf numFmtId="0" fontId="1" fillId="0" borderId="48" xfId="9" applyFont="1" applyBorder="1" applyAlignment="1">
      <alignment horizontal="left"/>
    </xf>
    <xf numFmtId="0" fontId="1" fillId="0" borderId="82" xfId="9" applyFont="1" applyBorder="1" applyAlignment="1">
      <alignment horizontal="left"/>
    </xf>
    <xf numFmtId="0" fontId="1" fillId="0" borderId="81" xfId="9" applyFont="1" applyBorder="1" applyAlignment="1">
      <alignment horizontal="left"/>
    </xf>
    <xf numFmtId="171" fontId="1" fillId="0" borderId="81" xfId="9" applyNumberFormat="1" applyFont="1" applyBorder="1" applyAlignment="1">
      <alignment horizontal="right" vertical="center"/>
    </xf>
    <xf numFmtId="171" fontId="1" fillId="0" borderId="80" xfId="9" applyNumberFormat="1" applyFont="1" applyBorder="1" applyAlignment="1">
      <alignment horizontal="right" vertical="center"/>
    </xf>
    <xf numFmtId="0" fontId="1" fillId="0" borderId="36" xfId="9" applyFont="1" applyBorder="1" applyAlignment="1">
      <alignment horizontal="left"/>
    </xf>
    <xf numFmtId="0" fontId="1" fillId="0" borderId="37" xfId="9" applyFont="1" applyBorder="1" applyAlignment="1">
      <alignment horizontal="left"/>
    </xf>
    <xf numFmtId="172" fontId="1" fillId="0" borderId="37" xfId="9" applyNumberFormat="1" applyFont="1" applyBorder="1" applyAlignment="1">
      <alignment horizontal="right"/>
    </xf>
    <xf numFmtId="172" fontId="1" fillId="0" borderId="38" xfId="9" applyNumberFormat="1" applyFont="1" applyBorder="1" applyAlignment="1">
      <alignment horizontal="right"/>
    </xf>
    <xf numFmtId="0" fontId="16" fillId="0" borderId="107" xfId="9" applyFont="1" applyBorder="1" applyAlignment="1">
      <alignment horizontal="center"/>
    </xf>
    <xf numFmtId="171" fontId="16" fillId="0" borderId="37" xfId="9" applyNumberFormat="1" applyFont="1" applyBorder="1" applyAlignment="1">
      <alignment horizontal="center"/>
    </xf>
    <xf numFmtId="171" fontId="16" fillId="0" borderId="38" xfId="9" applyNumberFormat="1" applyFont="1" applyBorder="1" applyAlignment="1">
      <alignment horizontal="center"/>
    </xf>
    <xf numFmtId="0" fontId="16" fillId="0" borderId="98" xfId="9" applyFont="1" applyBorder="1" applyAlignment="1">
      <alignment horizontal="right"/>
    </xf>
    <xf numFmtId="0" fontId="16" fillId="0" borderId="97" xfId="9" applyFont="1" applyBorder="1" applyAlignment="1">
      <alignment horizontal="right"/>
    </xf>
    <xf numFmtId="0" fontId="1" fillId="0" borderId="94" xfId="9" applyFont="1" applyBorder="1" applyAlignment="1">
      <alignment wrapText="1"/>
    </xf>
    <xf numFmtId="0" fontId="1" fillId="0" borderId="20" xfId="9" applyFont="1" applyBorder="1" applyAlignment="1">
      <alignment wrapText="1"/>
    </xf>
    <xf numFmtId="171" fontId="1" fillId="0" borderId="20" xfId="9" applyNumberFormat="1" applyFont="1" applyBorder="1" applyAlignment="1">
      <alignment horizontal="right"/>
    </xf>
    <xf numFmtId="171" fontId="1" fillId="0" borderId="23" xfId="9" applyNumberFormat="1" applyFont="1" applyBorder="1" applyAlignment="1">
      <alignment horizontal="right"/>
    </xf>
    <xf numFmtId="0" fontId="1" fillId="0" borderId="94" xfId="9" applyFont="1" applyBorder="1" applyAlignment="1">
      <alignment horizontal="left"/>
    </xf>
    <xf numFmtId="171" fontId="1" fillId="0" borderId="20" xfId="9" applyNumberFormat="1" applyFont="1" applyBorder="1"/>
    <xf numFmtId="171" fontId="1" fillId="0" borderId="23" xfId="9" applyNumberFormat="1" applyFont="1" applyBorder="1"/>
    <xf numFmtId="0" fontId="1" fillId="0" borderId="106" xfId="9" applyFont="1" applyBorder="1" applyAlignment="1">
      <alignment horizontal="center"/>
    </xf>
    <xf numFmtId="171" fontId="16" fillId="0" borderId="0" xfId="9" applyNumberFormat="1" applyFont="1" applyAlignment="1">
      <alignment horizontal="right"/>
    </xf>
    <xf numFmtId="171" fontId="16" fillId="0" borderId="11" xfId="9" applyNumberFormat="1" applyFont="1" applyBorder="1" applyAlignment="1">
      <alignment horizontal="right"/>
    </xf>
    <xf numFmtId="0" fontId="1" fillId="6" borderId="96" xfId="9" applyFont="1" applyFill="1" applyBorder="1" applyAlignment="1">
      <alignment horizontal="center" vertical="center" wrapText="1"/>
    </xf>
    <xf numFmtId="0" fontId="1" fillId="6" borderId="95" xfId="9" applyFont="1" applyFill="1" applyBorder="1" applyAlignment="1">
      <alignment horizontal="center" vertical="center" wrapText="1"/>
    </xf>
    <xf numFmtId="0" fontId="1" fillId="6" borderId="94" xfId="9" applyFont="1" applyFill="1" applyBorder="1" applyAlignment="1">
      <alignment horizontal="center" vertical="center" wrapText="1"/>
    </xf>
    <xf numFmtId="0" fontId="16" fillId="0" borderId="106" xfId="9" applyFont="1" applyBorder="1" applyAlignment="1">
      <alignment horizontal="center"/>
    </xf>
    <xf numFmtId="171" fontId="1" fillId="0" borderId="42" xfId="9" applyNumberFormat="1" applyFont="1" applyBorder="1" applyAlignment="1">
      <alignment horizontal="right"/>
    </xf>
    <xf numFmtId="171" fontId="1" fillId="0" borderId="43" xfId="9" applyNumberFormat="1" applyFont="1" applyBorder="1" applyAlignment="1">
      <alignment horizontal="right"/>
    </xf>
    <xf numFmtId="0" fontId="1" fillId="0" borderId="28" xfId="9" applyFont="1" applyBorder="1" applyAlignment="1">
      <alignment horizontal="center"/>
    </xf>
    <xf numFmtId="0" fontId="1" fillId="0" borderId="58" xfId="9" applyFont="1" applyBorder="1" applyAlignment="1">
      <alignment horizontal="center"/>
    </xf>
    <xf numFmtId="171" fontId="1" fillId="0" borderId="50" xfId="9" applyNumberFormat="1" applyFont="1" applyBorder="1" applyAlignment="1">
      <alignment horizontal="right"/>
    </xf>
    <xf numFmtId="171" fontId="1" fillId="0" borderId="30" xfId="9" applyNumberFormat="1" applyFont="1" applyBorder="1" applyAlignment="1">
      <alignment horizontal="right"/>
    </xf>
    <xf numFmtId="4" fontId="1" fillId="0" borderId="45" xfId="9" applyNumberFormat="1" applyFont="1" applyBorder="1" applyAlignment="1">
      <alignment horizontal="left" vertical="center"/>
    </xf>
    <xf numFmtId="171" fontId="1" fillId="0" borderId="18" xfId="9" applyNumberFormat="1" applyFont="1" applyBorder="1" applyAlignment="1">
      <alignment horizontal="right"/>
    </xf>
    <xf numFmtId="171" fontId="1" fillId="0" borderId="21" xfId="9" applyNumberFormat="1" applyFont="1" applyBorder="1" applyAlignment="1">
      <alignment horizontal="right"/>
    </xf>
    <xf numFmtId="171" fontId="1" fillId="0" borderId="41" xfId="9" applyNumberFormat="1" applyFont="1" applyBorder="1" applyAlignment="1">
      <alignment horizontal="right"/>
    </xf>
    <xf numFmtId="171" fontId="1" fillId="0" borderId="56" xfId="9" applyNumberFormat="1" applyFont="1" applyBorder="1" applyAlignment="1">
      <alignment horizontal="right"/>
    </xf>
    <xf numFmtId="171" fontId="16" fillId="0" borderId="50" xfId="9" applyNumberFormat="1" applyFont="1" applyBorder="1" applyAlignment="1">
      <alignment horizontal="right"/>
    </xf>
    <xf numFmtId="171" fontId="16" fillId="0" borderId="30" xfId="9" applyNumberFormat="1" applyFont="1" applyBorder="1" applyAlignment="1">
      <alignment horizontal="right"/>
    </xf>
    <xf numFmtId="4" fontId="1" fillId="0" borderId="46" xfId="9" applyNumberFormat="1" applyFont="1" applyBorder="1" applyAlignment="1">
      <alignment horizontal="left" vertical="center"/>
    </xf>
    <xf numFmtId="4" fontId="1" fillId="0" borderId="60" xfId="9" applyNumberFormat="1" applyFont="1" applyBorder="1" applyAlignment="1">
      <alignment horizontal="left" vertical="center"/>
    </xf>
    <xf numFmtId="0" fontId="1" fillId="0" borderId="45" xfId="9" applyFont="1" applyBorder="1" applyAlignment="1">
      <alignment vertical="top"/>
    </xf>
    <xf numFmtId="0" fontId="1" fillId="0" borderId="22" xfId="9" applyFont="1" applyBorder="1" applyAlignment="1">
      <alignment vertical="top"/>
    </xf>
    <xf numFmtId="0" fontId="1" fillId="0" borderId="112" xfId="9" applyFont="1" applyBorder="1" applyAlignment="1">
      <alignment horizontal="center"/>
    </xf>
    <xf numFmtId="0" fontId="1" fillId="0" borderId="111" xfId="9" applyFont="1" applyBorder="1" applyAlignment="1">
      <alignment horizontal="center"/>
    </xf>
    <xf numFmtId="171" fontId="1" fillId="0" borderId="109" xfId="9" applyNumberFormat="1" applyFont="1" applyBorder="1" applyAlignment="1">
      <alignment horizontal="right"/>
    </xf>
    <xf numFmtId="171" fontId="1" fillId="0" borderId="108" xfId="9" applyNumberFormat="1" applyFont="1" applyBorder="1" applyAlignment="1">
      <alignment horizontal="right"/>
    </xf>
    <xf numFmtId="171" fontId="1" fillId="0" borderId="72" xfId="9" applyNumberFormat="1" applyFont="1" applyBorder="1" applyAlignment="1">
      <alignment horizontal="right"/>
    </xf>
    <xf numFmtId="171" fontId="1" fillId="0" borderId="13" xfId="9" applyNumberFormat="1" applyFont="1" applyBorder="1" applyAlignment="1">
      <alignment horizontal="right"/>
    </xf>
    <xf numFmtId="0" fontId="1" fillId="0" borderId="53" xfId="9" applyFont="1" applyBorder="1" applyAlignment="1">
      <alignment vertical="top"/>
    </xf>
    <xf numFmtId="0" fontId="1" fillId="0" borderId="57" xfId="9" applyFont="1" applyBorder="1" applyAlignment="1">
      <alignment vertical="top"/>
    </xf>
    <xf numFmtId="0" fontId="1" fillId="0" borderId="45" xfId="9" applyFont="1" applyBorder="1" applyAlignment="1">
      <alignment horizontal="center"/>
    </xf>
    <xf numFmtId="0" fontId="1" fillId="0" borderId="22" xfId="9" applyFont="1" applyBorder="1" applyAlignment="1">
      <alignment horizontal="center"/>
    </xf>
    <xf numFmtId="0" fontId="16" fillId="0" borderId="53" xfId="9" applyFont="1" applyBorder="1" applyAlignment="1">
      <alignment horizontal="center"/>
    </xf>
    <xf numFmtId="0" fontId="16" fillId="0" borderId="57" xfId="9" applyFont="1" applyBorder="1" applyAlignment="1">
      <alignment horizontal="center"/>
    </xf>
    <xf numFmtId="0" fontId="1" fillId="0" borderId="40" xfId="9" applyFont="1" applyBorder="1" applyAlignment="1">
      <alignment horizontal="center" vertical="center"/>
    </xf>
    <xf numFmtId="0" fontId="1" fillId="0" borderId="42" xfId="9" applyFont="1" applyBorder="1" applyAlignment="1">
      <alignment horizontal="center" vertical="center"/>
    </xf>
    <xf numFmtId="171" fontId="1" fillId="0" borderId="18" xfId="9" applyNumberFormat="1" applyFont="1" applyBorder="1"/>
    <xf numFmtId="171" fontId="1" fillId="0" borderId="21" xfId="9" applyNumberFormat="1" applyFont="1" applyBorder="1"/>
    <xf numFmtId="43" fontId="1" fillId="0" borderId="42" xfId="9" applyNumberFormat="1" applyFont="1" applyBorder="1" applyAlignment="1">
      <alignment horizontal="center"/>
    </xf>
    <xf numFmtId="0" fontId="1" fillId="0" borderId="45" xfId="9" applyFont="1" applyBorder="1" applyAlignment="1">
      <alignment horizontal="left" vertical="center" wrapText="1"/>
    </xf>
    <xf numFmtId="0" fontId="1" fillId="0" borderId="22" xfId="9" applyFont="1" applyBorder="1" applyAlignment="1">
      <alignment horizontal="left" vertical="center" wrapText="1"/>
    </xf>
    <xf numFmtId="171" fontId="1" fillId="0" borderId="20" xfId="9" applyNumberFormat="1" applyFont="1" applyBorder="1" applyAlignment="1">
      <alignment vertical="center"/>
    </xf>
    <xf numFmtId="171" fontId="1" fillId="0" borderId="23" xfId="9" applyNumberFormat="1" applyFont="1" applyBorder="1" applyAlignment="1">
      <alignment vertical="center"/>
    </xf>
    <xf numFmtId="164" fontId="5" fillId="3" borderId="25" xfId="4" applyNumberFormat="1" applyFont="1" applyFill="1" applyBorder="1" applyAlignment="1">
      <alignment horizontal="center"/>
    </xf>
    <xf numFmtId="164" fontId="5" fillId="3" borderId="26" xfId="4" applyNumberFormat="1" applyFont="1" applyFill="1" applyBorder="1" applyAlignment="1">
      <alignment horizontal="center"/>
    </xf>
    <xf numFmtId="164" fontId="3" fillId="3" borderId="31" xfId="4" applyNumberFormat="1" applyFont="1" applyFill="1" applyBorder="1" applyAlignment="1">
      <alignment horizontal="center" wrapText="1"/>
    </xf>
    <xf numFmtId="164" fontId="3" fillId="3" borderId="32" xfId="4" applyNumberFormat="1" applyFont="1" applyFill="1" applyBorder="1" applyAlignment="1">
      <alignment horizontal="center" wrapText="1"/>
    </xf>
    <xf numFmtId="164" fontId="3" fillId="3" borderId="33" xfId="4" applyNumberFormat="1" applyFont="1" applyFill="1" applyBorder="1" applyAlignment="1">
      <alignment horizontal="center" wrapText="1"/>
    </xf>
    <xf numFmtId="0" fontId="4" fillId="3" borderId="7" xfId="4" applyFont="1" applyFill="1" applyBorder="1" applyAlignment="1">
      <alignment horizontal="center" vertical="center" wrapText="1"/>
    </xf>
    <xf numFmtId="0" fontId="4" fillId="3" borderId="8" xfId="4" applyFont="1" applyFill="1" applyBorder="1" applyAlignment="1">
      <alignment horizontal="center" vertical="center" wrapText="1"/>
    </xf>
    <xf numFmtId="0" fontId="4" fillId="3" borderId="9" xfId="4" applyFont="1" applyFill="1" applyBorder="1" applyAlignment="1">
      <alignment horizontal="center" vertical="center" wrapText="1"/>
    </xf>
    <xf numFmtId="0" fontId="4" fillId="3" borderId="10" xfId="4" applyFont="1" applyFill="1" applyBorder="1" applyAlignment="1">
      <alignment horizontal="center" vertical="center" wrapText="1"/>
    </xf>
    <xf numFmtId="0" fontId="4" fillId="3" borderId="0" xfId="4" applyFont="1" applyFill="1" applyBorder="1" applyAlignment="1">
      <alignment horizontal="center" vertical="center" wrapText="1"/>
    </xf>
    <xf numFmtId="0" fontId="4" fillId="3" borderId="11" xfId="4" applyFont="1" applyFill="1" applyBorder="1" applyAlignment="1">
      <alignment horizontal="center" vertical="center" wrapText="1"/>
    </xf>
    <xf numFmtId="164" fontId="4" fillId="3" borderId="10" xfId="4" applyNumberFormat="1" applyFont="1" applyFill="1" applyBorder="1" applyAlignment="1">
      <alignment horizontal="center"/>
    </xf>
    <xf numFmtId="164" fontId="4" fillId="3" borderId="0" xfId="4" applyNumberFormat="1" applyFont="1" applyFill="1" applyBorder="1" applyAlignment="1">
      <alignment horizontal="center"/>
    </xf>
    <xf numFmtId="164" fontId="4" fillId="3" borderId="11" xfId="4" applyNumberFormat="1" applyFont="1" applyFill="1" applyBorder="1" applyAlignment="1">
      <alignment horizontal="center"/>
    </xf>
    <xf numFmtId="0" fontId="5" fillId="3" borderId="12" xfId="4" applyFont="1" applyFill="1" applyBorder="1" applyAlignment="1">
      <alignment horizontal="justify" vertical="center" wrapText="1"/>
    </xf>
    <xf numFmtId="0" fontId="5" fillId="3" borderId="13" xfId="4" applyFont="1" applyFill="1" applyBorder="1" applyAlignment="1">
      <alignment horizontal="justify" vertical="center" wrapText="1"/>
    </xf>
    <xf numFmtId="0" fontId="9" fillId="3" borderId="18" xfId="7" applyFont="1" applyFill="1" applyBorder="1" applyAlignment="1">
      <alignment horizontal="left" vertical="center"/>
    </xf>
    <xf numFmtId="0" fontId="9" fillId="3" borderId="19" xfId="7" applyFont="1" applyFill="1" applyBorder="1" applyAlignment="1">
      <alignment horizontal="left" vertical="center"/>
    </xf>
    <xf numFmtId="0" fontId="9" fillId="3" borderId="22" xfId="7" applyFont="1" applyFill="1" applyBorder="1" applyAlignment="1">
      <alignment horizontal="left" vertical="center"/>
    </xf>
    <xf numFmtId="164" fontId="4" fillId="3" borderId="18" xfId="4" applyNumberFormat="1" applyFont="1" applyFill="1" applyBorder="1" applyAlignment="1">
      <alignment horizontal="center" vertical="center" wrapText="1"/>
    </xf>
    <xf numFmtId="164" fontId="4" fillId="3" borderId="22" xfId="4" applyNumberFormat="1" applyFont="1" applyFill="1" applyBorder="1" applyAlignment="1">
      <alignment horizontal="center" vertical="center" wrapText="1"/>
    </xf>
    <xf numFmtId="166" fontId="5" fillId="3" borderId="18" xfId="4" applyNumberFormat="1" applyFont="1" applyFill="1" applyBorder="1" applyAlignment="1">
      <alignment horizontal="center" vertical="center"/>
    </xf>
    <xf numFmtId="166" fontId="5" fillId="3" borderId="22" xfId="4" applyNumberFormat="1" applyFont="1" applyFill="1" applyBorder="1" applyAlignment="1">
      <alignment horizontal="center" vertical="center"/>
    </xf>
    <xf numFmtId="164" fontId="5" fillId="3" borderId="18" xfId="4" applyNumberFormat="1" applyFont="1" applyFill="1" applyBorder="1" applyAlignment="1">
      <alignment horizontal="center" vertical="center"/>
    </xf>
    <xf numFmtId="164" fontId="5" fillId="3" borderId="22" xfId="4" applyNumberFormat="1" applyFont="1" applyFill="1" applyBorder="1" applyAlignment="1">
      <alignment horizontal="center" vertical="center"/>
    </xf>
    <xf numFmtId="164" fontId="5" fillId="3" borderId="18" xfId="4" applyNumberFormat="1" applyFont="1" applyFill="1" applyBorder="1" applyAlignment="1">
      <alignment horizontal="left" vertical="center"/>
    </xf>
    <xf numFmtId="164" fontId="5" fillId="3" borderId="22" xfId="4" applyNumberFormat="1" applyFont="1" applyFill="1" applyBorder="1" applyAlignment="1">
      <alignment horizontal="left" vertical="center"/>
    </xf>
    <xf numFmtId="165" fontId="4" fillId="3" borderId="20" xfId="4" applyNumberFormat="1" applyFont="1" applyFill="1" applyBorder="1" applyAlignment="1">
      <alignment horizontal="center"/>
    </xf>
    <xf numFmtId="164" fontId="3" fillId="3" borderId="14" xfId="4" applyNumberFormat="1" applyFont="1" applyFill="1" applyBorder="1" applyAlignment="1">
      <alignment horizontal="center" wrapText="1"/>
    </xf>
    <xf numFmtId="164" fontId="3" fillId="3" borderId="15" xfId="4" applyNumberFormat="1" applyFont="1" applyFill="1" applyBorder="1" applyAlignment="1">
      <alignment horizontal="center" wrapText="1"/>
    </xf>
    <xf numFmtId="164" fontId="3" fillId="3" borderId="16" xfId="4" applyNumberFormat="1" applyFont="1" applyFill="1" applyBorder="1" applyAlignment="1">
      <alignment horizontal="center" wrapText="1"/>
    </xf>
    <xf numFmtId="0" fontId="9" fillId="3" borderId="18" xfId="10" applyFont="1" applyFill="1" applyBorder="1" applyAlignment="1">
      <alignment horizontal="left" vertical="center"/>
    </xf>
    <xf numFmtId="0" fontId="9" fillId="3" borderId="19" xfId="10" applyFont="1" applyFill="1" applyBorder="1" applyAlignment="1">
      <alignment horizontal="left" vertical="center"/>
    </xf>
    <xf numFmtId="0" fontId="9" fillId="3" borderId="22" xfId="10" applyFont="1" applyFill="1" applyBorder="1" applyAlignment="1">
      <alignment horizontal="left" vertical="center"/>
    </xf>
    <xf numFmtId="0" fontId="1" fillId="3" borderId="19" xfId="7" applyFill="1" applyBorder="1" applyAlignment="1">
      <alignment horizontal="left" vertical="center"/>
    </xf>
    <xf numFmtId="0" fontId="1" fillId="3" borderId="22" xfId="7" applyFill="1" applyBorder="1" applyAlignment="1">
      <alignment horizontal="left" vertical="center"/>
    </xf>
    <xf numFmtId="0" fontId="9" fillId="3" borderId="18" xfId="7" applyFont="1" applyFill="1" applyBorder="1" applyAlignment="1">
      <alignment horizontal="left" vertical="center" wrapText="1"/>
    </xf>
    <xf numFmtId="0" fontId="9" fillId="3" borderId="19" xfId="7" applyFont="1" applyFill="1" applyBorder="1" applyAlignment="1">
      <alignment horizontal="left" vertical="center" wrapText="1"/>
    </xf>
    <xf numFmtId="0" fontId="9" fillId="3" borderId="22" xfId="7" applyFont="1" applyFill="1" applyBorder="1" applyAlignment="1">
      <alignment horizontal="left" vertical="center" wrapText="1"/>
    </xf>
    <xf numFmtId="0" fontId="9" fillId="3" borderId="18" xfId="8" applyFont="1" applyFill="1" applyBorder="1" applyAlignment="1">
      <alignment horizontal="left" vertical="center"/>
    </xf>
    <xf numFmtId="0" fontId="1" fillId="3" borderId="19" xfId="8" applyFill="1" applyBorder="1" applyAlignment="1">
      <alignment horizontal="left" vertical="center"/>
    </xf>
    <xf numFmtId="0" fontId="1" fillId="3" borderId="22" xfId="8" applyFill="1" applyBorder="1" applyAlignment="1">
      <alignment horizontal="left" vertical="center"/>
    </xf>
    <xf numFmtId="0" fontId="5" fillId="3" borderId="12" xfId="4" applyFont="1" applyFill="1" applyBorder="1" applyAlignment="1">
      <alignment horizontal="left" wrapText="1"/>
    </xf>
    <xf numFmtId="0" fontId="5" fillId="3" borderId="13" xfId="4" applyFont="1" applyFill="1" applyBorder="1" applyAlignment="1">
      <alignment horizontal="left" wrapText="1"/>
    </xf>
    <xf numFmtId="0" fontId="5" fillId="3" borderId="18" xfId="7" applyFont="1" applyFill="1" applyBorder="1" applyAlignment="1">
      <alignment horizontal="left" vertical="center"/>
    </xf>
    <xf numFmtId="0" fontId="5" fillId="3" borderId="22" xfId="7" applyFont="1" applyFill="1" applyBorder="1" applyAlignment="1">
      <alignment horizontal="left" vertical="center"/>
    </xf>
    <xf numFmtId="164" fontId="4" fillId="3" borderId="7" xfId="4" applyNumberFormat="1" applyFont="1" applyFill="1" applyBorder="1" applyAlignment="1">
      <alignment horizontal="center" vertical="center" wrapText="1"/>
    </xf>
    <xf numFmtId="4" fontId="9" fillId="3" borderId="18" xfId="7" applyNumberFormat="1" applyFont="1" applyFill="1" applyBorder="1" applyAlignment="1">
      <alignment horizontal="left" vertical="center" wrapText="1"/>
    </xf>
    <xf numFmtId="4" fontId="9" fillId="3" borderId="18" xfId="7" applyNumberFormat="1" applyFont="1" applyFill="1" applyBorder="1" applyAlignment="1">
      <alignment horizontal="left" vertical="center"/>
    </xf>
    <xf numFmtId="164" fontId="4" fillId="3" borderId="18" xfId="4" applyNumberFormat="1" applyFont="1" applyFill="1" applyBorder="1" applyAlignment="1">
      <alignment horizontal="center" vertical="center"/>
    </xf>
    <xf numFmtId="164" fontId="4" fillId="3" borderId="19" xfId="4" applyNumberFormat="1" applyFont="1" applyFill="1" applyBorder="1" applyAlignment="1">
      <alignment horizontal="center" vertical="center"/>
    </xf>
    <xf numFmtId="164" fontId="4" fillId="3" borderId="22" xfId="4" applyNumberFormat="1" applyFont="1" applyFill="1" applyBorder="1" applyAlignment="1">
      <alignment horizontal="center" vertical="center"/>
    </xf>
    <xf numFmtId="0" fontId="5" fillId="3" borderId="12" xfId="4" applyFont="1" applyFill="1" applyBorder="1" applyAlignment="1">
      <alignment horizontal="justify" wrapText="1"/>
    </xf>
    <xf numFmtId="0" fontId="1" fillId="3" borderId="12" xfId="7" applyFill="1" applyBorder="1" applyAlignment="1">
      <alignment horizontal="justify" wrapText="1"/>
    </xf>
    <xf numFmtId="0" fontId="1" fillId="3" borderId="13" xfId="7" applyFill="1" applyBorder="1" applyAlignment="1">
      <alignment horizontal="justify" wrapText="1"/>
    </xf>
    <xf numFmtId="0" fontId="9" fillId="3" borderId="18" xfId="7" applyFont="1" applyFill="1" applyBorder="1" applyAlignment="1">
      <alignment vertical="center"/>
    </xf>
    <xf numFmtId="0" fontId="1" fillId="3" borderId="19" xfId="7" applyFill="1" applyBorder="1" applyAlignment="1">
      <alignment vertical="center"/>
    </xf>
    <xf numFmtId="0" fontId="1" fillId="3" borderId="22" xfId="7" applyFill="1" applyBorder="1" applyAlignment="1">
      <alignment vertical="center"/>
    </xf>
    <xf numFmtId="164" fontId="5" fillId="3" borderId="18" xfId="4" applyNumberFormat="1" applyFont="1" applyFill="1" applyBorder="1" applyAlignment="1"/>
    <xf numFmtId="164" fontId="5" fillId="3" borderId="19" xfId="4" applyNumberFormat="1" applyFont="1" applyFill="1" applyBorder="1" applyAlignment="1"/>
    <xf numFmtId="164" fontId="5" fillId="3" borderId="22" xfId="4" applyNumberFormat="1" applyFont="1" applyFill="1" applyBorder="1" applyAlignment="1"/>
    <xf numFmtId="0" fontId="9" fillId="3" borderId="18" xfId="10" applyFont="1" applyFill="1" applyBorder="1" applyAlignment="1">
      <alignment horizontal="left" vertical="center" wrapText="1"/>
    </xf>
    <xf numFmtId="0" fontId="9" fillId="3" borderId="19" xfId="10" applyFont="1" applyFill="1" applyBorder="1" applyAlignment="1">
      <alignment horizontal="left" vertical="center" wrapText="1"/>
    </xf>
    <xf numFmtId="0" fontId="9" fillId="3" borderId="22" xfId="10" applyFont="1" applyFill="1" applyBorder="1" applyAlignment="1">
      <alignment horizontal="left" vertical="center" wrapText="1"/>
    </xf>
    <xf numFmtId="4" fontId="9" fillId="3" borderId="18" xfId="10" applyNumberFormat="1" applyFont="1" applyFill="1" applyBorder="1" applyAlignment="1">
      <alignment horizontal="left" vertical="center"/>
    </xf>
    <xf numFmtId="0" fontId="1" fillId="3" borderId="19" xfId="10" applyFill="1" applyBorder="1" applyAlignment="1">
      <alignment horizontal="left" vertical="center"/>
    </xf>
    <xf numFmtId="0" fontId="1" fillId="3" borderId="22" xfId="10" applyFill="1" applyBorder="1" applyAlignment="1">
      <alignment horizontal="left" vertical="center"/>
    </xf>
    <xf numFmtId="0" fontId="9" fillId="3" borderId="19" xfId="7" applyFont="1" applyFill="1" applyBorder="1" applyAlignment="1">
      <alignment vertical="center"/>
    </xf>
    <xf numFmtId="0" fontId="9" fillId="3" borderId="22" xfId="7" applyFont="1" applyFill="1" applyBorder="1" applyAlignment="1">
      <alignment vertical="center"/>
    </xf>
    <xf numFmtId="4" fontId="5" fillId="3" borderId="18" xfId="4" applyNumberFormat="1" applyFont="1" applyFill="1" applyBorder="1" applyAlignment="1">
      <alignment horizontal="center" vertical="center"/>
    </xf>
    <xf numFmtId="4" fontId="5" fillId="3" borderId="22" xfId="4" applyNumberFormat="1" applyFont="1" applyFill="1" applyBorder="1" applyAlignment="1">
      <alignment horizontal="center" vertical="center"/>
    </xf>
    <xf numFmtId="0" fontId="5" fillId="3" borderId="12" xfId="4" applyFont="1" applyFill="1" applyBorder="1" applyAlignment="1">
      <alignment horizontal="justify" vertical="center"/>
    </xf>
    <xf numFmtId="0" fontId="5" fillId="3" borderId="13" xfId="4" applyFont="1" applyFill="1" applyBorder="1" applyAlignment="1">
      <alignment horizontal="justify" vertical="center"/>
    </xf>
    <xf numFmtId="164" fontId="3" fillId="3" borderId="4" xfId="4" applyNumberFormat="1" applyFont="1" applyFill="1" applyBorder="1" applyAlignment="1">
      <alignment horizontal="center" wrapText="1"/>
    </xf>
    <xf numFmtId="164" fontId="3" fillId="3" borderId="5" xfId="4" applyNumberFormat="1" applyFont="1" applyFill="1" applyBorder="1" applyAlignment="1">
      <alignment horizontal="center" wrapText="1"/>
    </xf>
    <xf numFmtId="164" fontId="3" fillId="3" borderId="6" xfId="4" applyNumberFormat="1" applyFont="1" applyFill="1" applyBorder="1" applyAlignment="1">
      <alignment horizontal="center" wrapText="1"/>
    </xf>
    <xf numFmtId="0" fontId="9" fillId="3" borderId="19" xfId="8" applyFont="1" applyFill="1" applyBorder="1" applyAlignment="1">
      <alignment horizontal="left" vertical="center"/>
    </xf>
    <xf numFmtId="0" fontId="9" fillId="3" borderId="22" xfId="8" applyFont="1" applyFill="1" applyBorder="1" applyAlignment="1">
      <alignment horizontal="left" vertical="center"/>
    </xf>
    <xf numFmtId="0" fontId="9" fillId="0" borderId="18" xfId="8" applyFont="1" applyBorder="1" applyAlignment="1">
      <alignment horizontal="left" vertical="center" wrapText="1"/>
    </xf>
    <xf numFmtId="0" fontId="9" fillId="0" borderId="19" xfId="8" applyFont="1" applyBorder="1" applyAlignment="1">
      <alignment horizontal="left" vertical="center" wrapText="1"/>
    </xf>
    <xf numFmtId="0" fontId="9" fillId="0" borderId="22" xfId="8" applyFont="1" applyBorder="1" applyAlignment="1">
      <alignment horizontal="left" vertical="center" wrapText="1"/>
    </xf>
    <xf numFmtId="164" fontId="3" fillId="3" borderId="31" xfId="4" applyNumberFormat="1" applyFont="1" applyFill="1" applyBorder="1" applyAlignment="1">
      <alignment horizontal="center" vertical="center" wrapText="1"/>
    </xf>
    <xf numFmtId="164" fontId="3" fillId="3" borderId="32" xfId="4" applyNumberFormat="1" applyFont="1" applyFill="1" applyBorder="1" applyAlignment="1">
      <alignment horizontal="center" vertical="center" wrapText="1"/>
    </xf>
    <xf numFmtId="164" fontId="3" fillId="3" borderId="33" xfId="4" applyNumberFormat="1" applyFont="1" applyFill="1" applyBorder="1" applyAlignment="1">
      <alignment horizontal="center" vertical="center" wrapText="1"/>
    </xf>
    <xf numFmtId="0" fontId="9" fillId="3" borderId="18" xfId="7" applyFont="1" applyFill="1" applyBorder="1" applyAlignment="1">
      <alignment horizontal="justify" vertical="center" wrapText="1"/>
    </xf>
    <xf numFmtId="0" fontId="9" fillId="3" borderId="19" xfId="7" applyFont="1" applyFill="1" applyBorder="1" applyAlignment="1">
      <alignment horizontal="justify" vertical="center" wrapText="1"/>
    </xf>
    <xf numFmtId="0" fontId="9" fillId="3" borderId="22" xfId="7" applyFont="1" applyFill="1" applyBorder="1" applyAlignment="1">
      <alignment horizontal="justify" vertical="center" wrapText="1"/>
    </xf>
    <xf numFmtId="0" fontId="12" fillId="3" borderId="18" xfId="7" applyFont="1" applyFill="1" applyBorder="1" applyAlignment="1">
      <alignment horizontal="left" vertical="center" wrapText="1"/>
    </xf>
    <xf numFmtId="0" fontId="12" fillId="3" borderId="19" xfId="7" applyFont="1" applyFill="1" applyBorder="1" applyAlignment="1">
      <alignment horizontal="left" vertical="center" wrapText="1"/>
    </xf>
    <xf numFmtId="0" fontId="12" fillId="3" borderId="22" xfId="7" applyFont="1" applyFill="1" applyBorder="1" applyAlignment="1">
      <alignment horizontal="left" vertical="center" wrapText="1"/>
    </xf>
    <xf numFmtId="0" fontId="12" fillId="0" borderId="18" xfId="7" applyFont="1" applyBorder="1" applyAlignment="1">
      <alignment horizontal="left" vertical="center" wrapText="1"/>
    </xf>
    <xf numFmtId="0" fontId="12" fillId="0" borderId="19" xfId="7" applyFont="1" applyBorder="1" applyAlignment="1">
      <alignment horizontal="left" vertical="center" wrapText="1"/>
    </xf>
    <xf numFmtId="0" fontId="12" fillId="0" borderId="22" xfId="7" applyFont="1" applyBorder="1" applyAlignment="1">
      <alignment horizontal="left" vertical="center" wrapText="1"/>
    </xf>
    <xf numFmtId="0" fontId="11" fillId="0" borderId="18" xfId="7" applyFont="1" applyBorder="1" applyAlignment="1">
      <alignment horizontal="left" vertical="center" wrapText="1"/>
    </xf>
    <xf numFmtId="0" fontId="11" fillId="0" borderId="19" xfId="7" applyFont="1" applyBorder="1" applyAlignment="1">
      <alignment horizontal="left" vertical="center" wrapText="1"/>
    </xf>
    <xf numFmtId="0" fontId="11" fillId="0" borderId="22" xfId="7" applyFont="1" applyBorder="1" applyAlignment="1">
      <alignment horizontal="left" vertical="center" wrapText="1"/>
    </xf>
    <xf numFmtId="0" fontId="9" fillId="0" borderId="18" xfId="7" applyFont="1" applyBorder="1" applyAlignment="1">
      <alignment horizontal="left" vertical="center" wrapText="1"/>
    </xf>
    <xf numFmtId="0" fontId="9" fillId="0" borderId="19" xfId="7" applyFont="1" applyBorder="1" applyAlignment="1">
      <alignment horizontal="left" vertical="center" wrapText="1"/>
    </xf>
    <xf numFmtId="0" fontId="9" fillId="0" borderId="22" xfId="7" applyFont="1" applyBorder="1" applyAlignment="1">
      <alignment horizontal="left" vertical="center" wrapText="1"/>
    </xf>
    <xf numFmtId="0" fontId="5" fillId="0" borderId="12" xfId="4" applyFont="1" applyFill="1" applyBorder="1" applyAlignment="1">
      <alignment horizontal="justify" vertical="center" wrapText="1"/>
    </xf>
    <xf numFmtId="0" fontId="5" fillId="0" borderId="13" xfId="4" applyFont="1" applyFill="1" applyBorder="1" applyAlignment="1">
      <alignment horizontal="justify" vertical="center" wrapText="1"/>
    </xf>
    <xf numFmtId="164" fontId="5" fillId="5" borderId="18" xfId="4" applyNumberFormat="1" applyFont="1" applyFill="1" applyBorder="1" applyAlignment="1">
      <alignment horizontal="left" vertical="center"/>
    </xf>
    <xf numFmtId="164" fontId="5" fillId="5" borderId="22" xfId="4" applyNumberFormat="1" applyFont="1" applyFill="1" applyBorder="1" applyAlignment="1">
      <alignment horizontal="left" vertical="center"/>
    </xf>
    <xf numFmtId="0" fontId="9" fillId="3" borderId="18" xfId="8" applyFont="1" applyFill="1" applyBorder="1" applyAlignment="1">
      <alignment horizontal="left" vertical="center" wrapText="1"/>
    </xf>
    <xf numFmtId="0" fontId="9" fillId="3" borderId="19" xfId="8" applyFont="1" applyFill="1" applyBorder="1" applyAlignment="1">
      <alignment horizontal="left" vertical="center" wrapText="1"/>
    </xf>
    <xf numFmtId="0" fontId="9" fillId="3" borderId="22" xfId="8" applyFont="1" applyFill="1" applyBorder="1" applyAlignment="1">
      <alignment horizontal="left" vertical="center" wrapText="1"/>
    </xf>
    <xf numFmtId="173" fontId="1" fillId="0" borderId="42" xfId="9" applyNumberFormat="1" applyFont="1" applyBorder="1" applyAlignment="1">
      <alignment horizontal="center"/>
    </xf>
    <xf numFmtId="173" fontId="1" fillId="0" borderId="43" xfId="9" applyNumberFormat="1" applyFont="1" applyBorder="1" applyAlignment="1">
      <alignment horizontal="center"/>
    </xf>
    <xf numFmtId="0" fontId="26" fillId="6" borderId="41" xfId="0" applyFont="1" applyFill="1" applyBorder="1" applyAlignment="1">
      <alignment horizontal="justify" vertical="center" wrapText="1"/>
    </xf>
    <xf numFmtId="0" fontId="1" fillId="0" borderId="45" xfId="9" applyFont="1" applyBorder="1" applyAlignment="1">
      <alignment wrapText="1"/>
    </xf>
    <xf numFmtId="0" fontId="1" fillId="0" borderId="22" xfId="9" applyFont="1" applyBorder="1" applyAlignment="1">
      <alignment wrapText="1"/>
    </xf>
    <xf numFmtId="0" fontId="1" fillId="0" borderId="0" xfId="9" applyFont="1" applyAlignment="1">
      <alignment horizontal="left"/>
    </xf>
    <xf numFmtId="0" fontId="1" fillId="0" borderId="11" xfId="9" applyFont="1" applyBorder="1" applyAlignment="1">
      <alignment horizontal="left"/>
    </xf>
    <xf numFmtId="0" fontId="26" fillId="6" borderId="59" xfId="0" applyFont="1" applyFill="1" applyBorder="1" applyAlignment="1">
      <alignment horizontal="justify" vertical="center" wrapText="1"/>
    </xf>
    <xf numFmtId="0" fontId="26" fillId="6" borderId="57" xfId="0" applyFont="1" applyFill="1" applyBorder="1" applyAlignment="1">
      <alignment horizontal="justify" vertical="center" wrapText="1"/>
    </xf>
    <xf numFmtId="0" fontId="1" fillId="0" borderId="40" xfId="9" applyFont="1" applyBorder="1" applyAlignment="1">
      <alignment horizontal="left" vertical="center"/>
    </xf>
    <xf numFmtId="0" fontId="1" fillId="0" borderId="42" xfId="9" applyFont="1" applyBorder="1" applyAlignment="1">
      <alignment horizontal="left" vertical="center"/>
    </xf>
    <xf numFmtId="173" fontId="1" fillId="0" borderId="42" xfId="9" applyNumberFormat="1" applyFont="1" applyBorder="1" applyAlignment="1">
      <alignment horizontal="right"/>
    </xf>
    <xf numFmtId="173" fontId="1" fillId="0" borderId="43" xfId="9" applyNumberFormat="1" applyFont="1" applyBorder="1" applyAlignment="1">
      <alignment horizontal="right"/>
    </xf>
    <xf numFmtId="171" fontId="1" fillId="0" borderId="37" xfId="9" applyNumberFormat="1" applyFont="1" applyBorder="1"/>
    <xf numFmtId="171" fontId="1" fillId="0" borderId="38" xfId="9" applyNumberFormat="1" applyFont="1" applyBorder="1"/>
    <xf numFmtId="0" fontId="1" fillId="0" borderId="76" xfId="9" applyFont="1" applyBorder="1" applyAlignment="1">
      <alignment horizontal="left" vertical="center" wrapText="1"/>
    </xf>
    <xf numFmtId="0" fontId="1" fillId="0" borderId="75" xfId="9" applyFont="1" applyBorder="1" applyAlignment="1">
      <alignment horizontal="left" vertical="center" wrapText="1"/>
    </xf>
    <xf numFmtId="171" fontId="1" fillId="0" borderId="74" xfId="9" applyNumberFormat="1" applyFont="1" applyBorder="1" applyAlignment="1">
      <alignment horizontal="right" vertical="center"/>
    </xf>
    <xf numFmtId="171" fontId="1" fillId="0" borderId="73" xfId="9" applyNumberFormat="1" applyFont="1" applyBorder="1" applyAlignment="1">
      <alignment horizontal="right" vertical="center"/>
    </xf>
    <xf numFmtId="171" fontId="1" fillId="0" borderId="42" xfId="9" applyNumberFormat="1" applyFont="1" applyBorder="1"/>
    <xf numFmtId="171" fontId="1" fillId="0" borderId="43" xfId="9" applyNumberFormat="1" applyFont="1" applyBorder="1"/>
    <xf numFmtId="171" fontId="16" fillId="0" borderId="63" xfId="9" applyNumberFormat="1" applyFont="1" applyBorder="1" applyAlignment="1">
      <alignment horizontal="center"/>
    </xf>
    <xf numFmtId="171" fontId="16" fillId="0" borderId="62" xfId="9" applyNumberFormat="1" applyFont="1" applyBorder="1" applyAlignment="1">
      <alignment horizontal="center"/>
    </xf>
    <xf numFmtId="0" fontId="1" fillId="0" borderId="28" xfId="9" applyFont="1" applyBorder="1" applyAlignment="1">
      <alignment horizontal="left" vertical="center" wrapText="1"/>
    </xf>
    <xf numFmtId="0" fontId="1" fillId="0" borderId="58" xfId="9" applyFont="1" applyBorder="1" applyAlignment="1">
      <alignment horizontal="left" vertical="center" wrapText="1"/>
    </xf>
    <xf numFmtId="171" fontId="1" fillId="0" borderId="37" xfId="9" applyNumberFormat="1" applyFont="1" applyBorder="1" applyAlignment="1">
      <alignment vertical="center"/>
    </xf>
    <xf numFmtId="171" fontId="1" fillId="0" borderId="38" xfId="9" applyNumberFormat="1" applyFont="1" applyBorder="1" applyAlignment="1">
      <alignment vertical="center"/>
    </xf>
    <xf numFmtId="0" fontId="16" fillId="6" borderId="34" xfId="9" applyFont="1" applyFill="1" applyBorder="1" applyAlignment="1">
      <alignment horizontal="center"/>
    </xf>
    <xf numFmtId="0" fontId="16" fillId="6" borderId="35" xfId="9" applyFont="1" applyFill="1" applyBorder="1" applyAlignment="1">
      <alignment horizontal="center"/>
    </xf>
    <xf numFmtId="0" fontId="16" fillId="6" borderId="55" xfId="9" applyFont="1" applyFill="1" applyBorder="1" applyAlignment="1">
      <alignment horizontal="center"/>
    </xf>
    <xf numFmtId="0" fontId="1" fillId="0" borderId="17" xfId="9" applyFont="1" applyBorder="1" applyAlignment="1">
      <alignment vertical="center" wrapText="1"/>
    </xf>
    <xf numFmtId="0" fontId="1" fillId="0" borderId="20" xfId="9" applyFont="1" applyBorder="1" applyAlignment="1">
      <alignment vertical="center" wrapText="1"/>
    </xf>
    <xf numFmtId="0" fontId="1" fillId="0" borderId="17" xfId="9" applyFont="1" applyBorder="1"/>
    <xf numFmtId="0" fontId="1" fillId="0" borderId="20" xfId="9" applyFont="1" applyBorder="1"/>
    <xf numFmtId="1" fontId="1" fillId="0" borderId="42" xfId="9" applyNumberFormat="1" applyFont="1" applyBorder="1"/>
    <xf numFmtId="1" fontId="1" fillId="0" borderId="43" xfId="9" applyNumberFormat="1" applyFont="1" applyBorder="1"/>
    <xf numFmtId="4" fontId="1" fillId="6" borderId="41" xfId="9" applyNumberFormat="1" applyFont="1" applyFill="1" applyBorder="1" applyAlignment="1">
      <alignment horizontal="justify" vertical="center" wrapText="1"/>
    </xf>
    <xf numFmtId="4" fontId="1" fillId="6" borderId="59" xfId="9" applyNumberFormat="1" applyFont="1" applyFill="1" applyBorder="1" applyAlignment="1">
      <alignment horizontal="justify" vertical="center" wrapText="1"/>
    </xf>
    <xf numFmtId="4" fontId="1" fillId="6" borderId="57" xfId="9" applyNumberFormat="1" applyFont="1" applyFill="1" applyBorder="1" applyAlignment="1">
      <alignment horizontal="justify" vertical="center" wrapText="1"/>
    </xf>
    <xf numFmtId="0" fontId="1" fillId="0" borderId="40" xfId="9" applyFont="1" applyBorder="1"/>
    <xf numFmtId="0" fontId="1" fillId="0" borderId="42" xfId="9" applyFont="1" applyBorder="1"/>
    <xf numFmtId="0" fontId="1" fillId="0" borderId="82" xfId="9" applyFont="1" applyBorder="1" applyAlignment="1">
      <alignment horizontal="left" vertical="center" wrapText="1"/>
    </xf>
    <xf numFmtId="0" fontId="1" fillId="0" borderId="81" xfId="9" applyFont="1" applyBorder="1" applyAlignment="1">
      <alignment horizontal="left" vertical="center" wrapText="1"/>
    </xf>
    <xf numFmtId="4" fontId="1" fillId="7" borderId="42" xfId="9" applyNumberFormat="1" applyFont="1" applyFill="1" applyBorder="1" applyAlignment="1">
      <alignment horizontal="justify" vertical="center" wrapText="1"/>
    </xf>
    <xf numFmtId="0" fontId="1" fillId="7" borderId="42" xfId="9" applyFont="1" applyFill="1" applyBorder="1" applyAlignment="1">
      <alignment horizontal="justify" vertical="center" wrapText="1"/>
    </xf>
    <xf numFmtId="0" fontId="16" fillId="0" borderId="87" xfId="9" applyFont="1" applyBorder="1" applyAlignment="1">
      <alignment horizontal="center"/>
    </xf>
    <xf numFmtId="0" fontId="16" fillId="0" borderId="86" xfId="9" applyFont="1" applyBorder="1" applyAlignment="1">
      <alignment horizontal="center"/>
    </xf>
    <xf numFmtId="0" fontId="16" fillId="0" borderId="85" xfId="9" applyFont="1" applyBorder="1" applyAlignment="1">
      <alignment horizontal="center"/>
    </xf>
    <xf numFmtId="0" fontId="1" fillId="0" borderId="84" xfId="9" applyFont="1" applyBorder="1" applyAlignment="1">
      <alignment horizontal="left" vertical="center" wrapText="1"/>
    </xf>
    <xf numFmtId="0" fontId="1" fillId="0" borderId="83" xfId="9" applyFont="1" applyBorder="1" applyAlignment="1">
      <alignment horizontal="left" vertical="center" wrapText="1"/>
    </xf>
    <xf numFmtId="0" fontId="16" fillId="0" borderId="35" xfId="9" applyFont="1" applyBorder="1" applyAlignment="1">
      <alignment horizontal="right"/>
    </xf>
    <xf numFmtId="0" fontId="16" fillId="0" borderId="55" xfId="9" applyFont="1" applyBorder="1" applyAlignment="1">
      <alignment horizontal="right"/>
    </xf>
    <xf numFmtId="0" fontId="1" fillId="5" borderId="17" xfId="9" applyFont="1" applyFill="1" applyBorder="1" applyAlignment="1">
      <alignment horizontal="left" vertical="center" wrapText="1"/>
    </xf>
    <xf numFmtId="0" fontId="1" fillId="5" borderId="20" xfId="9" applyFont="1" applyFill="1" applyBorder="1" applyAlignment="1">
      <alignment horizontal="left" vertical="center" wrapText="1"/>
    </xf>
    <xf numFmtId="0" fontId="1" fillId="0" borderId="17" xfId="9" applyFont="1" applyBorder="1" applyAlignment="1">
      <alignment wrapText="1"/>
    </xf>
    <xf numFmtId="0" fontId="21" fillId="0" borderId="0" xfId="0" applyFont="1" applyAlignment="1">
      <alignment horizontal="center"/>
    </xf>
    <xf numFmtId="0" fontId="21" fillId="0" borderId="20" xfId="0" applyFont="1" applyBorder="1" applyAlignment="1">
      <alignment horizontal="center"/>
    </xf>
    <xf numFmtId="0" fontId="1" fillId="0" borderId="69" xfId="9" applyFont="1" applyBorder="1" applyAlignment="1">
      <alignment horizontal="left"/>
    </xf>
    <xf numFmtId="0" fontId="1" fillId="0" borderId="24" xfId="9" applyFont="1" applyBorder="1" applyAlignment="1">
      <alignment horizontal="left"/>
    </xf>
    <xf numFmtId="173" fontId="1" fillId="0" borderId="24" xfId="9" applyNumberFormat="1" applyFont="1" applyBorder="1" applyAlignment="1">
      <alignment horizontal="center"/>
    </xf>
    <xf numFmtId="173" fontId="1" fillId="0" borderId="39" xfId="9" applyNumberFormat="1" applyFont="1" applyBorder="1" applyAlignment="1">
      <alignment horizontal="center"/>
    </xf>
    <xf numFmtId="0" fontId="16" fillId="6" borderId="35" xfId="9" applyFont="1" applyFill="1" applyBorder="1" applyAlignment="1">
      <alignment horizontal="center" vertical="center"/>
    </xf>
    <xf numFmtId="0" fontId="16" fillId="6" borderId="55" xfId="9" applyFont="1" applyFill="1" applyBorder="1" applyAlignment="1">
      <alignment horizontal="center" vertical="center"/>
    </xf>
    <xf numFmtId="0" fontId="1" fillId="0" borderId="10" xfId="9" applyFont="1" applyBorder="1" applyAlignment="1">
      <alignment horizontal="left" vertical="center" wrapText="1"/>
    </xf>
    <xf numFmtId="0" fontId="1" fillId="0" borderId="0" xfId="9" applyFont="1" applyAlignment="1">
      <alignment horizontal="left" vertical="center" wrapText="1"/>
    </xf>
    <xf numFmtId="0" fontId="1" fillId="0" borderId="89" xfId="9" applyFont="1" applyBorder="1" applyAlignment="1">
      <alignment horizontal="left" vertical="center" wrapText="1"/>
    </xf>
    <xf numFmtId="0" fontId="1" fillId="0" borderId="88" xfId="9" applyFont="1" applyBorder="1" applyAlignment="1">
      <alignment horizontal="left" vertical="center" wrapText="1"/>
    </xf>
    <xf numFmtId="0" fontId="1" fillId="0" borderId="40" xfId="9" applyFont="1" applyBorder="1" applyAlignment="1">
      <alignment vertical="center"/>
    </xf>
    <xf numFmtId="0" fontId="1" fillId="0" borderId="42" xfId="9" applyFont="1" applyBorder="1" applyAlignment="1">
      <alignment vertical="center"/>
    </xf>
    <xf numFmtId="0" fontId="1" fillId="0" borderId="36" xfId="9" applyFont="1" applyBorder="1" applyAlignment="1">
      <alignment vertical="center"/>
    </xf>
    <xf numFmtId="0" fontId="1" fillId="0" borderId="37" xfId="9" applyFont="1" applyBorder="1" applyAlignment="1">
      <alignment vertical="center"/>
    </xf>
    <xf numFmtId="173" fontId="1" fillId="0" borderId="37" xfId="9" applyNumberFormat="1" applyFont="1" applyBorder="1" applyAlignment="1">
      <alignment horizontal="right"/>
    </xf>
    <xf numFmtId="173" fontId="1" fillId="0" borderId="38" xfId="9" applyNumberFormat="1" applyFont="1" applyBorder="1" applyAlignment="1">
      <alignment horizontal="right"/>
    </xf>
    <xf numFmtId="0" fontId="1" fillId="0" borderId="17" xfId="9" applyFont="1" applyBorder="1" applyAlignment="1">
      <alignment vertical="center"/>
    </xf>
    <xf numFmtId="0" fontId="1" fillId="0" borderId="20" xfId="9" applyFont="1" applyBorder="1" applyAlignment="1">
      <alignment vertical="center"/>
    </xf>
    <xf numFmtId="0" fontId="1" fillId="0" borderId="53" xfId="9" applyFont="1" applyBorder="1" applyAlignment="1">
      <alignment horizontal="center" vertical="center"/>
    </xf>
    <xf numFmtId="0" fontId="1" fillId="0" borderId="57" xfId="9" applyFont="1" applyBorder="1" applyAlignment="1">
      <alignment horizontal="center" vertical="center"/>
    </xf>
    <xf numFmtId="0" fontId="22" fillId="0" borderId="45" xfId="0" applyFont="1" applyBorder="1" applyAlignment="1">
      <alignment horizontal="left" vertical="center"/>
    </xf>
    <xf numFmtId="0" fontId="22" fillId="0" borderId="22" xfId="0" applyFont="1" applyBorder="1" applyAlignment="1">
      <alignment horizontal="left" vertical="center"/>
    </xf>
    <xf numFmtId="4" fontId="22" fillId="0" borderId="45" xfId="0" applyNumberFormat="1" applyFont="1" applyBorder="1" applyAlignment="1">
      <alignment horizontal="left" vertical="center"/>
    </xf>
    <xf numFmtId="0" fontId="1" fillId="6" borderId="91" xfId="9" applyFont="1" applyFill="1" applyBorder="1" applyAlignment="1">
      <alignment horizontal="justify" vertical="center" wrapText="1"/>
    </xf>
    <xf numFmtId="0" fontId="1" fillId="5" borderId="28" xfId="9" applyFont="1" applyFill="1" applyBorder="1" applyAlignment="1">
      <alignment horizontal="left" vertical="center" wrapText="1"/>
    </xf>
    <xf numFmtId="0" fontId="1" fillId="5" borderId="58" xfId="9" applyFont="1" applyFill="1" applyBorder="1" applyAlignment="1">
      <alignment horizontal="left" vertical="center" wrapText="1"/>
    </xf>
    <xf numFmtId="171" fontId="1" fillId="5" borderId="37" xfId="9" applyNumberFormat="1" applyFont="1" applyFill="1" applyBorder="1" applyAlignment="1">
      <alignment horizontal="center" vertical="center"/>
    </xf>
    <xf numFmtId="171" fontId="1" fillId="5" borderId="38" xfId="9" applyNumberFormat="1" applyFont="1" applyFill="1" applyBorder="1" applyAlignment="1">
      <alignment horizontal="center" vertical="center"/>
    </xf>
    <xf numFmtId="171" fontId="1" fillId="0" borderId="37" xfId="9" applyNumberFormat="1" applyFont="1" applyBorder="1" applyAlignment="1">
      <alignment horizontal="center" vertical="center"/>
    </xf>
    <xf numFmtId="171" fontId="1" fillId="0" borderId="38" xfId="9" applyNumberFormat="1" applyFont="1" applyBorder="1" applyAlignment="1">
      <alignment horizontal="center" vertical="center"/>
    </xf>
  </cellXfs>
  <cellStyles count="13">
    <cellStyle name="Hipervínculo_PRESUPUESTO Y APU FINAL CORREGIDO" xfId="1"/>
    <cellStyle name="Millares 10" xfId="2"/>
    <cellStyle name="Millares 2" xfId="3"/>
    <cellStyle name="Millares_APU urgencias 3" xfId="4"/>
    <cellStyle name="Moneda [0]" xfId="5" builtinId="7"/>
    <cellStyle name="Moneda 7" xfId="6"/>
    <cellStyle name="Normal" xfId="0" builtinId="0"/>
    <cellStyle name="Normal 10 3" xfId="7"/>
    <cellStyle name="Normal 12 2 2" xfId="8"/>
    <cellStyle name="Normal 2" xfId="9"/>
    <cellStyle name="Normal 2 10" xfId="10"/>
    <cellStyle name="Normal 3" xfId="11"/>
    <cellStyle name="Porcentaje" xfId="1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2.xml"/><Relationship Id="rId3" Type="http://schemas.openxmlformats.org/officeDocument/2006/relationships/worksheet" Target="worksheets/sheet3.xml"/><Relationship Id="rId21" Type="http://schemas.openxmlformats.org/officeDocument/2006/relationships/externalLink" Target="externalLinks/externalLink5.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1.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externalLink" Target="externalLinks/externalLink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externalLink" Target="externalLinks/externalLink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2.png"/></Relationships>
</file>

<file path=xl/drawings/_rels/drawing9.xml.rels><?xml version="1.0" encoding="UTF-8" standalone="yes"?>
<Relationships xmlns="http://schemas.openxmlformats.org/package/2006/relationships"><Relationship Id="rId1" Type="http://schemas.openxmlformats.org/officeDocument/2006/relationships/image" Target="../media/image2.png"/></Relationships>
</file>

<file path=xl/drawings/_rels/drawing10.xml.rels><?xml version="1.0" encoding="UTF-8" standalone="yes"?>
<Relationships xmlns="http://schemas.openxmlformats.org/package/2006/relationships"><Relationship Id="rId1" Type="http://schemas.openxmlformats.org/officeDocument/2006/relationships/image" Target="../media/image2.png"/></Relationships>
</file>

<file path=xl/drawings/_rels/drawing11.xml.rels><?xml version="1.0" encoding="UTF-8" standalone="yes"?>
<Relationships xmlns="http://schemas.openxmlformats.org/package/2006/relationships"><Relationship Id="rId1" Type="http://schemas.openxmlformats.org/officeDocument/2006/relationships/image" Target="../media/image2.png"/></Relationships>
</file>

<file path=xl/drawings/_rels/drawing12.xml.rels><?xml version="1.0" encoding="UTF-8" standalone="yes"?>
<Relationships xmlns="http://schemas.openxmlformats.org/package/2006/relationships"><Relationship Id="rId1" Type="http://schemas.openxmlformats.org/officeDocument/2006/relationships/image" Target="../media/image2.png"/></Relationships>
</file>

<file path=xl/drawings/_rels/drawing13.xml.rels><?xml version="1.0" encoding="UTF-8" standalone="yes"?>
<Relationships xmlns="http://schemas.openxmlformats.org/package/2006/relationships"><Relationship Id="rId1" Type="http://schemas.openxmlformats.org/officeDocument/2006/relationships/image" Target="../media/image2.png"/></Relationships>
</file>

<file path=xl/drawings/_rels/drawing14.xml.rels><?xml version="1.0" encoding="UTF-8" standalone="yes"?>
<Relationships xmlns="http://schemas.openxmlformats.org/package/2006/relationships"><Relationship Id="rId1" Type="http://schemas.openxmlformats.org/officeDocument/2006/relationships/image" Target="../media/image2.png"/></Relationships>
</file>

<file path=xl/drawings/_rels/drawing15.xml.rels><?xml version="1.0" encoding="UTF-8" standalone="yes"?>
<Relationships xmlns="http://schemas.openxmlformats.org/package/2006/relationships"><Relationship Id="rId1" Type="http://schemas.openxmlformats.org/officeDocument/2006/relationships/image" Target="../media/image2.png"/></Relationships>
</file>

<file path=xl/drawings/_rels/drawing16.x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1</xdr:col>
      <xdr:colOff>304800</xdr:colOff>
      <xdr:row>32</xdr:row>
      <xdr:rowOff>38100</xdr:rowOff>
    </xdr:from>
    <xdr:to>
      <xdr:col>2</xdr:col>
      <xdr:colOff>1264920</xdr:colOff>
      <xdr:row>38</xdr:row>
      <xdr:rowOff>68580</xdr:rowOff>
    </xdr:to>
    <xdr:pic>
      <xdr:nvPicPr>
        <xdr:cNvPr id="13339" name="Imagen 1">
          <a:extLst>
            <a:ext uri="{FF2B5EF4-FFF2-40B4-BE49-F238E27FC236}">
              <a16:creationId xmlns:a16="http://schemas.microsoft.com/office/drawing/2014/main" id="{08B45037-34BC-4EB1-9D8E-8C218C59721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02920" y="6248400"/>
          <a:ext cx="1912620" cy="10820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327660</xdr:colOff>
      <xdr:row>74</xdr:row>
      <xdr:rowOff>0</xdr:rowOff>
    </xdr:from>
    <xdr:to>
      <xdr:col>2</xdr:col>
      <xdr:colOff>1295400</xdr:colOff>
      <xdr:row>80</xdr:row>
      <xdr:rowOff>30480</xdr:rowOff>
    </xdr:to>
    <xdr:pic>
      <xdr:nvPicPr>
        <xdr:cNvPr id="13340" name="Imagen 2">
          <a:extLst>
            <a:ext uri="{FF2B5EF4-FFF2-40B4-BE49-F238E27FC236}">
              <a16:creationId xmlns:a16="http://schemas.microsoft.com/office/drawing/2014/main" id="{96DF8DD8-E2B7-4432-AEB6-9564BF5B813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25780" y="14287500"/>
          <a:ext cx="1920240" cy="10820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152400</xdr:colOff>
      <xdr:row>115</xdr:row>
      <xdr:rowOff>175260</xdr:rowOff>
    </xdr:from>
    <xdr:to>
      <xdr:col>2</xdr:col>
      <xdr:colOff>1112520</xdr:colOff>
      <xdr:row>120</xdr:row>
      <xdr:rowOff>121920</xdr:rowOff>
    </xdr:to>
    <xdr:pic>
      <xdr:nvPicPr>
        <xdr:cNvPr id="13341" name="Imagen 3">
          <a:extLst>
            <a:ext uri="{FF2B5EF4-FFF2-40B4-BE49-F238E27FC236}">
              <a16:creationId xmlns:a16="http://schemas.microsoft.com/office/drawing/2014/main" id="{264676FE-9DA9-4D83-9D28-B47B5C0ADCA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0520" y="22113240"/>
          <a:ext cx="1912620" cy="1104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106680</xdr:colOff>
      <xdr:row>153</xdr:row>
      <xdr:rowOff>76200</xdr:rowOff>
    </xdr:from>
    <xdr:to>
      <xdr:col>2</xdr:col>
      <xdr:colOff>1066800</xdr:colOff>
      <xdr:row>159</xdr:row>
      <xdr:rowOff>106680</xdr:rowOff>
    </xdr:to>
    <xdr:pic>
      <xdr:nvPicPr>
        <xdr:cNvPr id="13342" name="Imagen 4">
          <a:extLst>
            <a:ext uri="{FF2B5EF4-FFF2-40B4-BE49-F238E27FC236}">
              <a16:creationId xmlns:a16="http://schemas.microsoft.com/office/drawing/2014/main" id="{FA558117-5EA6-473E-A858-1C9B34BF84A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4800" y="29466540"/>
          <a:ext cx="1912620" cy="10820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99060</xdr:colOff>
      <xdr:row>192</xdr:row>
      <xdr:rowOff>15240</xdr:rowOff>
    </xdr:from>
    <xdr:to>
      <xdr:col>2</xdr:col>
      <xdr:colOff>1059180</xdr:colOff>
      <xdr:row>198</xdr:row>
      <xdr:rowOff>45720</xdr:rowOff>
    </xdr:to>
    <xdr:pic>
      <xdr:nvPicPr>
        <xdr:cNvPr id="13343" name="Imagen 5">
          <a:extLst>
            <a:ext uri="{FF2B5EF4-FFF2-40B4-BE49-F238E27FC236}">
              <a16:creationId xmlns:a16="http://schemas.microsoft.com/office/drawing/2014/main" id="{5E87D3DF-A764-4397-A20C-FF95F55AFE9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7180" y="37635180"/>
          <a:ext cx="1912620" cy="10820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220980</xdr:colOff>
      <xdr:row>234</xdr:row>
      <xdr:rowOff>152400</xdr:rowOff>
    </xdr:from>
    <xdr:to>
      <xdr:col>2</xdr:col>
      <xdr:colOff>1188720</xdr:colOff>
      <xdr:row>240</xdr:row>
      <xdr:rowOff>175260</xdr:rowOff>
    </xdr:to>
    <xdr:pic>
      <xdr:nvPicPr>
        <xdr:cNvPr id="13344" name="Imagen 6">
          <a:extLst>
            <a:ext uri="{FF2B5EF4-FFF2-40B4-BE49-F238E27FC236}">
              <a16:creationId xmlns:a16="http://schemas.microsoft.com/office/drawing/2014/main" id="{1FEF7EAD-8246-4FC3-B028-A43D57A779C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9100" y="45346620"/>
          <a:ext cx="1920240" cy="10820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289560</xdr:colOff>
      <xdr:row>276</xdr:row>
      <xdr:rowOff>106680</xdr:rowOff>
    </xdr:from>
    <xdr:to>
      <xdr:col>2</xdr:col>
      <xdr:colOff>1249680</xdr:colOff>
      <xdr:row>281</xdr:row>
      <xdr:rowOff>152400</xdr:rowOff>
    </xdr:to>
    <xdr:pic>
      <xdr:nvPicPr>
        <xdr:cNvPr id="13345" name="Imagen 7">
          <a:extLst>
            <a:ext uri="{FF2B5EF4-FFF2-40B4-BE49-F238E27FC236}">
              <a16:creationId xmlns:a16="http://schemas.microsoft.com/office/drawing/2014/main" id="{D40C6CEC-C17D-4224-90C9-EEF9D920249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87680" y="53583840"/>
          <a:ext cx="1912620" cy="10972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297180</xdr:colOff>
      <xdr:row>315</xdr:row>
      <xdr:rowOff>99060</xdr:rowOff>
    </xdr:from>
    <xdr:to>
      <xdr:col>2</xdr:col>
      <xdr:colOff>1257300</xdr:colOff>
      <xdr:row>321</xdr:row>
      <xdr:rowOff>129540</xdr:rowOff>
    </xdr:to>
    <xdr:pic>
      <xdr:nvPicPr>
        <xdr:cNvPr id="13346" name="Imagen 8">
          <a:extLst>
            <a:ext uri="{FF2B5EF4-FFF2-40B4-BE49-F238E27FC236}">
              <a16:creationId xmlns:a16="http://schemas.microsoft.com/office/drawing/2014/main" id="{BC11E957-952B-400D-A569-F867CE17693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95300" y="61722000"/>
          <a:ext cx="1912620" cy="10820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297180</xdr:colOff>
      <xdr:row>354</xdr:row>
      <xdr:rowOff>91440</xdr:rowOff>
    </xdr:from>
    <xdr:to>
      <xdr:col>2</xdr:col>
      <xdr:colOff>1257300</xdr:colOff>
      <xdr:row>360</xdr:row>
      <xdr:rowOff>121920</xdr:rowOff>
    </xdr:to>
    <xdr:pic>
      <xdr:nvPicPr>
        <xdr:cNvPr id="13347" name="Imagen 9">
          <a:extLst>
            <a:ext uri="{FF2B5EF4-FFF2-40B4-BE49-F238E27FC236}">
              <a16:creationId xmlns:a16="http://schemas.microsoft.com/office/drawing/2014/main" id="{6A162463-B7F7-4361-BF64-B87411F1BF2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95300" y="69441060"/>
          <a:ext cx="1912620" cy="10820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350520</xdr:colOff>
      <xdr:row>395</xdr:row>
      <xdr:rowOff>38100</xdr:rowOff>
    </xdr:from>
    <xdr:to>
      <xdr:col>2</xdr:col>
      <xdr:colOff>1310640</xdr:colOff>
      <xdr:row>400</xdr:row>
      <xdr:rowOff>91440</xdr:rowOff>
    </xdr:to>
    <xdr:pic>
      <xdr:nvPicPr>
        <xdr:cNvPr id="13348" name="Imagen 10">
          <a:extLst>
            <a:ext uri="{FF2B5EF4-FFF2-40B4-BE49-F238E27FC236}">
              <a16:creationId xmlns:a16="http://schemas.microsoft.com/office/drawing/2014/main" id="{A47C7301-3B23-4DFD-A374-E40DD143F40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8640" y="77823060"/>
          <a:ext cx="1912620" cy="1104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60960</xdr:colOff>
      <xdr:row>434</xdr:row>
      <xdr:rowOff>99060</xdr:rowOff>
    </xdr:from>
    <xdr:to>
      <xdr:col>2</xdr:col>
      <xdr:colOff>1021080</xdr:colOff>
      <xdr:row>440</xdr:row>
      <xdr:rowOff>129540</xdr:rowOff>
    </xdr:to>
    <xdr:pic>
      <xdr:nvPicPr>
        <xdr:cNvPr id="13349" name="Imagen 11">
          <a:extLst>
            <a:ext uri="{FF2B5EF4-FFF2-40B4-BE49-F238E27FC236}">
              <a16:creationId xmlns:a16="http://schemas.microsoft.com/office/drawing/2014/main" id="{82216E48-7BD5-4F6E-A7A3-577E4EBB754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9080" y="85054440"/>
          <a:ext cx="1912620" cy="10820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251460</xdr:colOff>
      <xdr:row>473</xdr:row>
      <xdr:rowOff>38100</xdr:rowOff>
    </xdr:from>
    <xdr:to>
      <xdr:col>2</xdr:col>
      <xdr:colOff>1211580</xdr:colOff>
      <xdr:row>479</xdr:row>
      <xdr:rowOff>68580</xdr:rowOff>
    </xdr:to>
    <xdr:pic>
      <xdr:nvPicPr>
        <xdr:cNvPr id="13350" name="Imagen 12">
          <a:extLst>
            <a:ext uri="{FF2B5EF4-FFF2-40B4-BE49-F238E27FC236}">
              <a16:creationId xmlns:a16="http://schemas.microsoft.com/office/drawing/2014/main" id="{785A4E7C-5CE3-439B-A40D-7D59D899ADF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49580" y="92301060"/>
          <a:ext cx="1912620" cy="10820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213360</xdr:colOff>
      <xdr:row>512</xdr:row>
      <xdr:rowOff>83820</xdr:rowOff>
    </xdr:from>
    <xdr:to>
      <xdr:col>2</xdr:col>
      <xdr:colOff>1173480</xdr:colOff>
      <xdr:row>518</xdr:row>
      <xdr:rowOff>114300</xdr:rowOff>
    </xdr:to>
    <xdr:pic>
      <xdr:nvPicPr>
        <xdr:cNvPr id="13351" name="Imagen 13">
          <a:extLst>
            <a:ext uri="{FF2B5EF4-FFF2-40B4-BE49-F238E27FC236}">
              <a16:creationId xmlns:a16="http://schemas.microsoft.com/office/drawing/2014/main" id="{B15E7530-A8E0-4276-9078-8037D44F730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1480" y="99943920"/>
          <a:ext cx="1912620" cy="10820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182880</xdr:colOff>
      <xdr:row>39</xdr:row>
      <xdr:rowOff>7620</xdr:rowOff>
    </xdr:from>
    <xdr:to>
      <xdr:col>2</xdr:col>
      <xdr:colOff>1173480</xdr:colOff>
      <xdr:row>43</xdr:row>
      <xdr:rowOff>152400</xdr:rowOff>
    </xdr:to>
    <xdr:pic>
      <xdr:nvPicPr>
        <xdr:cNvPr id="14357" name="Imagen 1">
          <a:extLst>
            <a:ext uri="{FF2B5EF4-FFF2-40B4-BE49-F238E27FC236}">
              <a16:creationId xmlns:a16="http://schemas.microsoft.com/office/drawing/2014/main" id="{2B341F61-C39E-48A1-97A3-C5B2E075CAA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 y="7551420"/>
          <a:ext cx="1912620" cy="11277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312420</xdr:colOff>
      <xdr:row>458</xdr:row>
      <xdr:rowOff>106680</xdr:rowOff>
    </xdr:from>
    <xdr:to>
      <xdr:col>2</xdr:col>
      <xdr:colOff>1303020</xdr:colOff>
      <xdr:row>464</xdr:row>
      <xdr:rowOff>167640</xdr:rowOff>
    </xdr:to>
    <xdr:pic>
      <xdr:nvPicPr>
        <xdr:cNvPr id="14358" name="Imagen 2">
          <a:extLst>
            <a:ext uri="{FF2B5EF4-FFF2-40B4-BE49-F238E27FC236}">
              <a16:creationId xmlns:a16="http://schemas.microsoft.com/office/drawing/2014/main" id="{EEEBB1EB-E5A6-453B-A3F1-5F02DE4015D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72440" y="83370420"/>
          <a:ext cx="1912620" cy="11201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411480</xdr:colOff>
      <xdr:row>418</xdr:row>
      <xdr:rowOff>91440</xdr:rowOff>
    </xdr:from>
    <xdr:to>
      <xdr:col>2</xdr:col>
      <xdr:colOff>1402080</xdr:colOff>
      <xdr:row>424</xdr:row>
      <xdr:rowOff>152400</xdr:rowOff>
    </xdr:to>
    <xdr:pic>
      <xdr:nvPicPr>
        <xdr:cNvPr id="14359" name="Imagen 3">
          <a:extLst>
            <a:ext uri="{FF2B5EF4-FFF2-40B4-BE49-F238E27FC236}">
              <a16:creationId xmlns:a16="http://schemas.microsoft.com/office/drawing/2014/main" id="{0B3CEF7C-355B-469F-9C14-17F27B83C21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1500" y="75186540"/>
          <a:ext cx="1912620" cy="11201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449580</xdr:colOff>
      <xdr:row>380</xdr:row>
      <xdr:rowOff>175260</xdr:rowOff>
    </xdr:from>
    <xdr:to>
      <xdr:col>2</xdr:col>
      <xdr:colOff>1440180</xdr:colOff>
      <xdr:row>387</xdr:row>
      <xdr:rowOff>45720</xdr:rowOff>
    </xdr:to>
    <xdr:pic>
      <xdr:nvPicPr>
        <xdr:cNvPr id="14360" name="Imagen 4">
          <a:extLst>
            <a:ext uri="{FF2B5EF4-FFF2-40B4-BE49-F238E27FC236}">
              <a16:creationId xmlns:a16="http://schemas.microsoft.com/office/drawing/2014/main" id="{CF0190BE-CF19-4286-9D96-BBD031D8435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09600" y="67619880"/>
          <a:ext cx="1912620" cy="11125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121920</xdr:colOff>
      <xdr:row>341</xdr:row>
      <xdr:rowOff>76200</xdr:rowOff>
    </xdr:from>
    <xdr:to>
      <xdr:col>2</xdr:col>
      <xdr:colOff>1112520</xdr:colOff>
      <xdr:row>347</xdr:row>
      <xdr:rowOff>137160</xdr:rowOff>
    </xdr:to>
    <xdr:pic>
      <xdr:nvPicPr>
        <xdr:cNvPr id="14361" name="Imagen 5">
          <a:extLst>
            <a:ext uri="{FF2B5EF4-FFF2-40B4-BE49-F238E27FC236}">
              <a16:creationId xmlns:a16="http://schemas.microsoft.com/office/drawing/2014/main" id="{B69A40D6-7235-46AC-928D-8E07A3A0282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1940" y="60030360"/>
          <a:ext cx="1912620" cy="11201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335280</xdr:colOff>
      <xdr:row>266</xdr:row>
      <xdr:rowOff>175260</xdr:rowOff>
    </xdr:from>
    <xdr:to>
      <xdr:col>2</xdr:col>
      <xdr:colOff>1325880</xdr:colOff>
      <xdr:row>273</xdr:row>
      <xdr:rowOff>45720</xdr:rowOff>
    </xdr:to>
    <xdr:pic>
      <xdr:nvPicPr>
        <xdr:cNvPr id="14362" name="Imagen 6">
          <a:extLst>
            <a:ext uri="{FF2B5EF4-FFF2-40B4-BE49-F238E27FC236}">
              <a16:creationId xmlns:a16="http://schemas.microsoft.com/office/drawing/2014/main" id="{CF182F93-F56E-45EE-AEF2-B8BF8D372F6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95300" y="52646580"/>
          <a:ext cx="1912620" cy="11125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373380</xdr:colOff>
      <xdr:row>220</xdr:row>
      <xdr:rowOff>129540</xdr:rowOff>
    </xdr:from>
    <xdr:to>
      <xdr:col>2</xdr:col>
      <xdr:colOff>1363980</xdr:colOff>
      <xdr:row>227</xdr:row>
      <xdr:rowOff>7620</xdr:rowOff>
    </xdr:to>
    <xdr:pic>
      <xdr:nvPicPr>
        <xdr:cNvPr id="14363" name="Imagen 7">
          <a:extLst>
            <a:ext uri="{FF2B5EF4-FFF2-40B4-BE49-F238E27FC236}">
              <a16:creationId xmlns:a16="http://schemas.microsoft.com/office/drawing/2014/main" id="{3F12A4CC-353F-45DC-9994-126C8B59843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33400" y="43799760"/>
          <a:ext cx="1912620" cy="11201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487680</xdr:colOff>
      <xdr:row>175</xdr:row>
      <xdr:rowOff>22860</xdr:rowOff>
    </xdr:from>
    <xdr:to>
      <xdr:col>2</xdr:col>
      <xdr:colOff>1478280</xdr:colOff>
      <xdr:row>181</xdr:row>
      <xdr:rowOff>76200</xdr:rowOff>
    </xdr:to>
    <xdr:pic>
      <xdr:nvPicPr>
        <xdr:cNvPr id="14364" name="Imagen 8">
          <a:extLst>
            <a:ext uri="{FF2B5EF4-FFF2-40B4-BE49-F238E27FC236}">
              <a16:creationId xmlns:a16="http://schemas.microsoft.com/office/drawing/2014/main" id="{79747721-D673-4283-B009-7406ACE72ED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47700" y="34510980"/>
          <a:ext cx="1912620" cy="11125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381000</xdr:colOff>
      <xdr:row>129</xdr:row>
      <xdr:rowOff>76200</xdr:rowOff>
    </xdr:from>
    <xdr:to>
      <xdr:col>2</xdr:col>
      <xdr:colOff>1371600</xdr:colOff>
      <xdr:row>135</xdr:row>
      <xdr:rowOff>129540</xdr:rowOff>
    </xdr:to>
    <xdr:pic>
      <xdr:nvPicPr>
        <xdr:cNvPr id="14365" name="Imagen 9">
          <a:extLst>
            <a:ext uri="{FF2B5EF4-FFF2-40B4-BE49-F238E27FC236}">
              <a16:creationId xmlns:a16="http://schemas.microsoft.com/office/drawing/2014/main" id="{EF781DEA-1907-4D28-8CF3-5412B74ADBE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1020" y="25679400"/>
          <a:ext cx="1912620" cy="11125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487680</xdr:colOff>
      <xdr:row>82</xdr:row>
      <xdr:rowOff>83820</xdr:rowOff>
    </xdr:from>
    <xdr:to>
      <xdr:col>2</xdr:col>
      <xdr:colOff>1478280</xdr:colOff>
      <xdr:row>88</xdr:row>
      <xdr:rowOff>160020</xdr:rowOff>
    </xdr:to>
    <xdr:pic>
      <xdr:nvPicPr>
        <xdr:cNvPr id="14366" name="Imagen 10">
          <a:extLst>
            <a:ext uri="{FF2B5EF4-FFF2-40B4-BE49-F238E27FC236}">
              <a16:creationId xmlns:a16="http://schemas.microsoft.com/office/drawing/2014/main" id="{B113019A-7DBC-468F-828B-183FB4C9736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47700" y="16474440"/>
          <a:ext cx="1912620" cy="11277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434340</xdr:colOff>
      <xdr:row>55</xdr:row>
      <xdr:rowOff>22860</xdr:rowOff>
    </xdr:from>
    <xdr:to>
      <xdr:col>1</xdr:col>
      <xdr:colOff>1303020</xdr:colOff>
      <xdr:row>61</xdr:row>
      <xdr:rowOff>60960</xdr:rowOff>
    </xdr:to>
    <xdr:pic>
      <xdr:nvPicPr>
        <xdr:cNvPr id="15361" name="Imagen 1">
          <a:extLst>
            <a:ext uri="{FF2B5EF4-FFF2-40B4-BE49-F238E27FC236}">
              <a16:creationId xmlns:a16="http://schemas.microsoft.com/office/drawing/2014/main" id="{217B7982-2A2B-4245-A44B-33E71F1BC2C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34340" y="13571220"/>
          <a:ext cx="2103120" cy="1242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434340</xdr:colOff>
      <xdr:row>110</xdr:row>
      <xdr:rowOff>22860</xdr:rowOff>
    </xdr:from>
    <xdr:to>
      <xdr:col>1</xdr:col>
      <xdr:colOff>1257300</xdr:colOff>
      <xdr:row>116</xdr:row>
      <xdr:rowOff>76200</xdr:rowOff>
    </xdr:to>
    <xdr:pic>
      <xdr:nvPicPr>
        <xdr:cNvPr id="15362" name="Imagen 2">
          <a:extLst>
            <a:ext uri="{FF2B5EF4-FFF2-40B4-BE49-F238E27FC236}">
              <a16:creationId xmlns:a16="http://schemas.microsoft.com/office/drawing/2014/main" id="{D419C619-E47A-4344-8B8C-59B9FABA28D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34340" y="26913840"/>
          <a:ext cx="2057400" cy="1257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434340</xdr:colOff>
      <xdr:row>167</xdr:row>
      <xdr:rowOff>22860</xdr:rowOff>
    </xdr:from>
    <xdr:to>
      <xdr:col>1</xdr:col>
      <xdr:colOff>1257300</xdr:colOff>
      <xdr:row>173</xdr:row>
      <xdr:rowOff>76200</xdr:rowOff>
    </xdr:to>
    <xdr:pic>
      <xdr:nvPicPr>
        <xdr:cNvPr id="15363" name="Imagen 3">
          <a:extLst>
            <a:ext uri="{FF2B5EF4-FFF2-40B4-BE49-F238E27FC236}">
              <a16:creationId xmlns:a16="http://schemas.microsoft.com/office/drawing/2014/main" id="{1CFDB27B-10EF-4934-9778-AE98FD5E51B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34340" y="40347900"/>
          <a:ext cx="2057400" cy="1257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434340</xdr:colOff>
      <xdr:row>223</xdr:row>
      <xdr:rowOff>22860</xdr:rowOff>
    </xdr:from>
    <xdr:to>
      <xdr:col>1</xdr:col>
      <xdr:colOff>1257300</xdr:colOff>
      <xdr:row>229</xdr:row>
      <xdr:rowOff>76200</xdr:rowOff>
    </xdr:to>
    <xdr:pic>
      <xdr:nvPicPr>
        <xdr:cNvPr id="15364" name="Imagen 4">
          <a:extLst>
            <a:ext uri="{FF2B5EF4-FFF2-40B4-BE49-F238E27FC236}">
              <a16:creationId xmlns:a16="http://schemas.microsoft.com/office/drawing/2014/main" id="{52B52BFC-6A6E-4B10-A4FC-EB727C6E98D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34340" y="53271420"/>
          <a:ext cx="2057400" cy="1257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434340</xdr:colOff>
      <xdr:row>279</xdr:row>
      <xdr:rowOff>22860</xdr:rowOff>
    </xdr:from>
    <xdr:to>
      <xdr:col>1</xdr:col>
      <xdr:colOff>1257300</xdr:colOff>
      <xdr:row>285</xdr:row>
      <xdr:rowOff>76200</xdr:rowOff>
    </xdr:to>
    <xdr:pic>
      <xdr:nvPicPr>
        <xdr:cNvPr id="15365" name="Imagen 5">
          <a:extLst>
            <a:ext uri="{FF2B5EF4-FFF2-40B4-BE49-F238E27FC236}">
              <a16:creationId xmlns:a16="http://schemas.microsoft.com/office/drawing/2014/main" id="{88D46BAE-2B81-46EC-BA2A-0563CF53CE4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34340" y="66370200"/>
          <a:ext cx="2057400" cy="1257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434340</xdr:colOff>
      <xdr:row>333</xdr:row>
      <xdr:rowOff>22860</xdr:rowOff>
    </xdr:from>
    <xdr:to>
      <xdr:col>1</xdr:col>
      <xdr:colOff>1257300</xdr:colOff>
      <xdr:row>339</xdr:row>
      <xdr:rowOff>76200</xdr:rowOff>
    </xdr:to>
    <xdr:pic>
      <xdr:nvPicPr>
        <xdr:cNvPr id="15366" name="Imagen 6">
          <a:extLst>
            <a:ext uri="{FF2B5EF4-FFF2-40B4-BE49-F238E27FC236}">
              <a16:creationId xmlns:a16="http://schemas.microsoft.com/office/drawing/2014/main" id="{E99B2D81-F41F-4C37-9B89-E8810B88D7D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34340" y="79552800"/>
          <a:ext cx="2057400" cy="1257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434340</xdr:colOff>
      <xdr:row>389</xdr:row>
      <xdr:rowOff>22860</xdr:rowOff>
    </xdr:from>
    <xdr:to>
      <xdr:col>1</xdr:col>
      <xdr:colOff>1257300</xdr:colOff>
      <xdr:row>395</xdr:row>
      <xdr:rowOff>76200</xdr:rowOff>
    </xdr:to>
    <xdr:pic>
      <xdr:nvPicPr>
        <xdr:cNvPr id="15367" name="Imagen 7">
          <a:extLst>
            <a:ext uri="{FF2B5EF4-FFF2-40B4-BE49-F238E27FC236}">
              <a16:creationId xmlns:a16="http://schemas.microsoft.com/office/drawing/2014/main" id="{70724ABD-2E09-461B-B9D8-D2C0CC786E4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34340" y="93192600"/>
          <a:ext cx="2057400" cy="1257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434340</xdr:colOff>
      <xdr:row>444</xdr:row>
      <xdr:rowOff>22860</xdr:rowOff>
    </xdr:from>
    <xdr:to>
      <xdr:col>1</xdr:col>
      <xdr:colOff>1257300</xdr:colOff>
      <xdr:row>450</xdr:row>
      <xdr:rowOff>76200</xdr:rowOff>
    </xdr:to>
    <xdr:pic>
      <xdr:nvPicPr>
        <xdr:cNvPr id="15368" name="Imagen 8">
          <a:extLst>
            <a:ext uri="{FF2B5EF4-FFF2-40B4-BE49-F238E27FC236}">
              <a16:creationId xmlns:a16="http://schemas.microsoft.com/office/drawing/2014/main" id="{1AD243E7-48D2-4243-8C63-5728E2A4853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34340" y="106535220"/>
          <a:ext cx="2057400" cy="1257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434340</xdr:colOff>
      <xdr:row>499</xdr:row>
      <xdr:rowOff>22860</xdr:rowOff>
    </xdr:from>
    <xdr:to>
      <xdr:col>1</xdr:col>
      <xdr:colOff>1257300</xdr:colOff>
      <xdr:row>505</xdr:row>
      <xdr:rowOff>76200</xdr:rowOff>
    </xdr:to>
    <xdr:pic>
      <xdr:nvPicPr>
        <xdr:cNvPr id="15369" name="Imagen 9">
          <a:extLst>
            <a:ext uri="{FF2B5EF4-FFF2-40B4-BE49-F238E27FC236}">
              <a16:creationId xmlns:a16="http://schemas.microsoft.com/office/drawing/2014/main" id="{9EE2C47F-5443-42BC-B8B7-3DA716AE07E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34340" y="119062500"/>
          <a:ext cx="2057400" cy="1257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434340</xdr:colOff>
      <xdr:row>549</xdr:row>
      <xdr:rowOff>22860</xdr:rowOff>
    </xdr:from>
    <xdr:to>
      <xdr:col>1</xdr:col>
      <xdr:colOff>1257300</xdr:colOff>
      <xdr:row>555</xdr:row>
      <xdr:rowOff>76200</xdr:rowOff>
    </xdr:to>
    <xdr:pic>
      <xdr:nvPicPr>
        <xdr:cNvPr id="15370" name="Imagen 10">
          <a:extLst>
            <a:ext uri="{FF2B5EF4-FFF2-40B4-BE49-F238E27FC236}">
              <a16:creationId xmlns:a16="http://schemas.microsoft.com/office/drawing/2014/main" id="{A601783D-27EE-4FED-828C-82EA3318C47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34340" y="130660140"/>
          <a:ext cx="2057400" cy="1257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434340</xdr:colOff>
      <xdr:row>602</xdr:row>
      <xdr:rowOff>22860</xdr:rowOff>
    </xdr:from>
    <xdr:to>
      <xdr:col>1</xdr:col>
      <xdr:colOff>1257300</xdr:colOff>
      <xdr:row>608</xdr:row>
      <xdr:rowOff>76200</xdr:rowOff>
    </xdr:to>
    <xdr:pic>
      <xdr:nvPicPr>
        <xdr:cNvPr id="15371" name="Imagen 11">
          <a:extLst>
            <a:ext uri="{FF2B5EF4-FFF2-40B4-BE49-F238E27FC236}">
              <a16:creationId xmlns:a16="http://schemas.microsoft.com/office/drawing/2014/main" id="{8894E051-11AE-45A5-94C2-C787746A8F5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34340" y="142791180"/>
          <a:ext cx="2057400" cy="1257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434340</xdr:colOff>
      <xdr:row>660</xdr:row>
      <xdr:rowOff>22860</xdr:rowOff>
    </xdr:from>
    <xdr:to>
      <xdr:col>1</xdr:col>
      <xdr:colOff>1257300</xdr:colOff>
      <xdr:row>666</xdr:row>
      <xdr:rowOff>76200</xdr:rowOff>
    </xdr:to>
    <xdr:pic>
      <xdr:nvPicPr>
        <xdr:cNvPr id="15372" name="Imagen 12">
          <a:extLst>
            <a:ext uri="{FF2B5EF4-FFF2-40B4-BE49-F238E27FC236}">
              <a16:creationId xmlns:a16="http://schemas.microsoft.com/office/drawing/2014/main" id="{D0EED75C-80F6-4E5A-9385-ABC24FC9F3C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34340" y="156773880"/>
          <a:ext cx="2057400" cy="1257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434340</xdr:colOff>
      <xdr:row>718</xdr:row>
      <xdr:rowOff>22860</xdr:rowOff>
    </xdr:from>
    <xdr:to>
      <xdr:col>1</xdr:col>
      <xdr:colOff>1257300</xdr:colOff>
      <xdr:row>724</xdr:row>
      <xdr:rowOff>76200</xdr:rowOff>
    </xdr:to>
    <xdr:pic>
      <xdr:nvPicPr>
        <xdr:cNvPr id="15373" name="Imagen 13">
          <a:extLst>
            <a:ext uri="{FF2B5EF4-FFF2-40B4-BE49-F238E27FC236}">
              <a16:creationId xmlns:a16="http://schemas.microsoft.com/office/drawing/2014/main" id="{BF8F4A64-C1A6-4075-A687-87DB0F437E5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34340" y="170307000"/>
          <a:ext cx="2057400" cy="1257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434340</xdr:colOff>
      <xdr:row>776</xdr:row>
      <xdr:rowOff>22860</xdr:rowOff>
    </xdr:from>
    <xdr:to>
      <xdr:col>1</xdr:col>
      <xdr:colOff>1257300</xdr:colOff>
      <xdr:row>782</xdr:row>
      <xdr:rowOff>76200</xdr:rowOff>
    </xdr:to>
    <xdr:pic>
      <xdr:nvPicPr>
        <xdr:cNvPr id="15374" name="Imagen 14">
          <a:extLst>
            <a:ext uri="{FF2B5EF4-FFF2-40B4-BE49-F238E27FC236}">
              <a16:creationId xmlns:a16="http://schemas.microsoft.com/office/drawing/2014/main" id="{9F571662-EB02-4609-90D9-AE61F43ED42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34340" y="184175400"/>
          <a:ext cx="2057400" cy="1257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434340</xdr:colOff>
      <xdr:row>834</xdr:row>
      <xdr:rowOff>22860</xdr:rowOff>
    </xdr:from>
    <xdr:to>
      <xdr:col>1</xdr:col>
      <xdr:colOff>1257300</xdr:colOff>
      <xdr:row>840</xdr:row>
      <xdr:rowOff>76200</xdr:rowOff>
    </xdr:to>
    <xdr:pic>
      <xdr:nvPicPr>
        <xdr:cNvPr id="15375" name="Imagen 15">
          <a:extLst>
            <a:ext uri="{FF2B5EF4-FFF2-40B4-BE49-F238E27FC236}">
              <a16:creationId xmlns:a16="http://schemas.microsoft.com/office/drawing/2014/main" id="{AA6D982A-E8A6-4DF6-A446-FE85C4429DA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34340" y="197899020"/>
          <a:ext cx="2057400" cy="1257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434340</xdr:colOff>
      <xdr:row>891</xdr:row>
      <xdr:rowOff>22860</xdr:rowOff>
    </xdr:from>
    <xdr:to>
      <xdr:col>1</xdr:col>
      <xdr:colOff>1257300</xdr:colOff>
      <xdr:row>897</xdr:row>
      <xdr:rowOff>76200</xdr:rowOff>
    </xdr:to>
    <xdr:pic>
      <xdr:nvPicPr>
        <xdr:cNvPr id="15376" name="Imagen 16">
          <a:extLst>
            <a:ext uri="{FF2B5EF4-FFF2-40B4-BE49-F238E27FC236}">
              <a16:creationId xmlns:a16="http://schemas.microsoft.com/office/drawing/2014/main" id="{337B0C71-411D-4812-AB61-E22B7D57237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34340" y="211294980"/>
          <a:ext cx="2057400" cy="1257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434340</xdr:colOff>
      <xdr:row>945</xdr:row>
      <xdr:rowOff>22860</xdr:rowOff>
    </xdr:from>
    <xdr:to>
      <xdr:col>1</xdr:col>
      <xdr:colOff>1257300</xdr:colOff>
      <xdr:row>951</xdr:row>
      <xdr:rowOff>76200</xdr:rowOff>
    </xdr:to>
    <xdr:pic>
      <xdr:nvPicPr>
        <xdr:cNvPr id="15377" name="Imagen 17">
          <a:extLst>
            <a:ext uri="{FF2B5EF4-FFF2-40B4-BE49-F238E27FC236}">
              <a16:creationId xmlns:a16="http://schemas.microsoft.com/office/drawing/2014/main" id="{36FB79A4-C530-4D12-81FA-3CE7958C48B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34340" y="223738440"/>
          <a:ext cx="2057400" cy="1257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434340</xdr:colOff>
      <xdr:row>999</xdr:row>
      <xdr:rowOff>22860</xdr:rowOff>
    </xdr:from>
    <xdr:to>
      <xdr:col>1</xdr:col>
      <xdr:colOff>1257300</xdr:colOff>
      <xdr:row>1005</xdr:row>
      <xdr:rowOff>76200</xdr:rowOff>
    </xdr:to>
    <xdr:pic>
      <xdr:nvPicPr>
        <xdr:cNvPr id="15378" name="Imagen 18">
          <a:extLst>
            <a:ext uri="{FF2B5EF4-FFF2-40B4-BE49-F238E27FC236}">
              <a16:creationId xmlns:a16="http://schemas.microsoft.com/office/drawing/2014/main" id="{7F92321A-4F08-4969-A366-39582D28A21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34340" y="236204760"/>
          <a:ext cx="2057400" cy="1257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434340</xdr:colOff>
      <xdr:row>1053</xdr:row>
      <xdr:rowOff>22860</xdr:rowOff>
    </xdr:from>
    <xdr:to>
      <xdr:col>1</xdr:col>
      <xdr:colOff>1257300</xdr:colOff>
      <xdr:row>1059</xdr:row>
      <xdr:rowOff>76200</xdr:rowOff>
    </xdr:to>
    <xdr:pic>
      <xdr:nvPicPr>
        <xdr:cNvPr id="15379" name="Imagen 19">
          <a:extLst>
            <a:ext uri="{FF2B5EF4-FFF2-40B4-BE49-F238E27FC236}">
              <a16:creationId xmlns:a16="http://schemas.microsoft.com/office/drawing/2014/main" id="{3C941027-A036-478D-B5DB-43A1E4CEC76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34340" y="249067320"/>
          <a:ext cx="2057400" cy="1257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434340</xdr:colOff>
      <xdr:row>1108</xdr:row>
      <xdr:rowOff>22860</xdr:rowOff>
    </xdr:from>
    <xdr:to>
      <xdr:col>1</xdr:col>
      <xdr:colOff>1257300</xdr:colOff>
      <xdr:row>1114</xdr:row>
      <xdr:rowOff>76200</xdr:rowOff>
    </xdr:to>
    <xdr:pic>
      <xdr:nvPicPr>
        <xdr:cNvPr id="15380" name="Imagen 20">
          <a:extLst>
            <a:ext uri="{FF2B5EF4-FFF2-40B4-BE49-F238E27FC236}">
              <a16:creationId xmlns:a16="http://schemas.microsoft.com/office/drawing/2014/main" id="{3389E581-5A26-4C6E-A837-F2282F9969C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34340" y="262760460"/>
          <a:ext cx="2057400" cy="1257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434340</xdr:colOff>
      <xdr:row>1162</xdr:row>
      <xdr:rowOff>22860</xdr:rowOff>
    </xdr:from>
    <xdr:to>
      <xdr:col>1</xdr:col>
      <xdr:colOff>1257300</xdr:colOff>
      <xdr:row>1168</xdr:row>
      <xdr:rowOff>76200</xdr:rowOff>
    </xdr:to>
    <xdr:pic>
      <xdr:nvPicPr>
        <xdr:cNvPr id="15381" name="Imagen 21">
          <a:extLst>
            <a:ext uri="{FF2B5EF4-FFF2-40B4-BE49-F238E27FC236}">
              <a16:creationId xmlns:a16="http://schemas.microsoft.com/office/drawing/2014/main" id="{9BB62852-5869-4A65-81F1-FD60C326379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34340" y="275882100"/>
          <a:ext cx="2057400" cy="1257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434340</xdr:colOff>
      <xdr:row>1217</xdr:row>
      <xdr:rowOff>22860</xdr:rowOff>
    </xdr:from>
    <xdr:to>
      <xdr:col>1</xdr:col>
      <xdr:colOff>1257300</xdr:colOff>
      <xdr:row>1223</xdr:row>
      <xdr:rowOff>76200</xdr:rowOff>
    </xdr:to>
    <xdr:pic>
      <xdr:nvPicPr>
        <xdr:cNvPr id="15382" name="Imagen 22">
          <a:extLst>
            <a:ext uri="{FF2B5EF4-FFF2-40B4-BE49-F238E27FC236}">
              <a16:creationId xmlns:a16="http://schemas.microsoft.com/office/drawing/2014/main" id="{CF58C3FE-FFE7-46FD-86E2-20660B5EC42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34340" y="288927540"/>
          <a:ext cx="2057400" cy="1257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434340</xdr:colOff>
      <xdr:row>1269</xdr:row>
      <xdr:rowOff>22860</xdr:rowOff>
    </xdr:from>
    <xdr:to>
      <xdr:col>1</xdr:col>
      <xdr:colOff>1257300</xdr:colOff>
      <xdr:row>1275</xdr:row>
      <xdr:rowOff>76200</xdr:rowOff>
    </xdr:to>
    <xdr:pic>
      <xdr:nvPicPr>
        <xdr:cNvPr id="15383" name="Imagen 23">
          <a:extLst>
            <a:ext uri="{FF2B5EF4-FFF2-40B4-BE49-F238E27FC236}">
              <a16:creationId xmlns:a16="http://schemas.microsoft.com/office/drawing/2014/main" id="{11D26CCE-7B98-4F67-9A83-682723B95BC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34340" y="300791880"/>
          <a:ext cx="2057400" cy="1257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434340</xdr:colOff>
      <xdr:row>1321</xdr:row>
      <xdr:rowOff>22860</xdr:rowOff>
    </xdr:from>
    <xdr:to>
      <xdr:col>1</xdr:col>
      <xdr:colOff>1257300</xdr:colOff>
      <xdr:row>1327</xdr:row>
      <xdr:rowOff>76200</xdr:rowOff>
    </xdr:to>
    <xdr:pic>
      <xdr:nvPicPr>
        <xdr:cNvPr id="15384" name="Imagen 24">
          <a:extLst>
            <a:ext uri="{FF2B5EF4-FFF2-40B4-BE49-F238E27FC236}">
              <a16:creationId xmlns:a16="http://schemas.microsoft.com/office/drawing/2014/main" id="{AF5E1DB2-27D9-4D89-BC3A-E7CDBFA5CC1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34340" y="312938160"/>
          <a:ext cx="2057400" cy="1257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434340</xdr:colOff>
      <xdr:row>1372</xdr:row>
      <xdr:rowOff>22860</xdr:rowOff>
    </xdr:from>
    <xdr:to>
      <xdr:col>1</xdr:col>
      <xdr:colOff>1257300</xdr:colOff>
      <xdr:row>1378</xdr:row>
      <xdr:rowOff>76200</xdr:rowOff>
    </xdr:to>
    <xdr:pic>
      <xdr:nvPicPr>
        <xdr:cNvPr id="15385" name="Imagen 25">
          <a:extLst>
            <a:ext uri="{FF2B5EF4-FFF2-40B4-BE49-F238E27FC236}">
              <a16:creationId xmlns:a16="http://schemas.microsoft.com/office/drawing/2014/main" id="{1987EF48-375D-4011-ACB7-50F0A046D6E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34340" y="325023480"/>
          <a:ext cx="2057400" cy="1257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434340</xdr:colOff>
      <xdr:row>1426</xdr:row>
      <xdr:rowOff>22860</xdr:rowOff>
    </xdr:from>
    <xdr:to>
      <xdr:col>1</xdr:col>
      <xdr:colOff>1257300</xdr:colOff>
      <xdr:row>1432</xdr:row>
      <xdr:rowOff>76200</xdr:rowOff>
    </xdr:to>
    <xdr:pic>
      <xdr:nvPicPr>
        <xdr:cNvPr id="15386" name="Imagen 26">
          <a:extLst>
            <a:ext uri="{FF2B5EF4-FFF2-40B4-BE49-F238E27FC236}">
              <a16:creationId xmlns:a16="http://schemas.microsoft.com/office/drawing/2014/main" id="{8A4624FE-A141-44AF-82A5-2861D85AD9C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34340" y="337893660"/>
          <a:ext cx="2057400" cy="1257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434340</xdr:colOff>
      <xdr:row>1481</xdr:row>
      <xdr:rowOff>22860</xdr:rowOff>
    </xdr:from>
    <xdr:to>
      <xdr:col>1</xdr:col>
      <xdr:colOff>1257300</xdr:colOff>
      <xdr:row>1487</xdr:row>
      <xdr:rowOff>76200</xdr:rowOff>
    </xdr:to>
    <xdr:pic>
      <xdr:nvPicPr>
        <xdr:cNvPr id="15387" name="Imagen 27">
          <a:extLst>
            <a:ext uri="{FF2B5EF4-FFF2-40B4-BE49-F238E27FC236}">
              <a16:creationId xmlns:a16="http://schemas.microsoft.com/office/drawing/2014/main" id="{B714F38F-FDBE-43C7-BF24-7E5D670CE24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34340" y="351114360"/>
          <a:ext cx="2057400" cy="1257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434340</xdr:colOff>
      <xdr:row>1535</xdr:row>
      <xdr:rowOff>22860</xdr:rowOff>
    </xdr:from>
    <xdr:to>
      <xdr:col>1</xdr:col>
      <xdr:colOff>1257300</xdr:colOff>
      <xdr:row>1541</xdr:row>
      <xdr:rowOff>76200</xdr:rowOff>
    </xdr:to>
    <xdr:pic>
      <xdr:nvPicPr>
        <xdr:cNvPr id="15388" name="Imagen 28">
          <a:extLst>
            <a:ext uri="{FF2B5EF4-FFF2-40B4-BE49-F238E27FC236}">
              <a16:creationId xmlns:a16="http://schemas.microsoft.com/office/drawing/2014/main" id="{37C594CF-7594-4BAD-92C2-E196A6963C1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34340" y="363717840"/>
          <a:ext cx="2057400" cy="1257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434340</xdr:colOff>
      <xdr:row>1592</xdr:row>
      <xdr:rowOff>22860</xdr:rowOff>
    </xdr:from>
    <xdr:to>
      <xdr:col>1</xdr:col>
      <xdr:colOff>1257300</xdr:colOff>
      <xdr:row>1598</xdr:row>
      <xdr:rowOff>76200</xdr:rowOff>
    </xdr:to>
    <xdr:pic>
      <xdr:nvPicPr>
        <xdr:cNvPr id="15389" name="Imagen 29">
          <a:extLst>
            <a:ext uri="{FF2B5EF4-FFF2-40B4-BE49-F238E27FC236}">
              <a16:creationId xmlns:a16="http://schemas.microsoft.com/office/drawing/2014/main" id="{558A1B4D-A705-4198-8C39-553125B09D6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34340" y="376778520"/>
          <a:ext cx="2057400" cy="1257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434340</xdr:colOff>
      <xdr:row>1649</xdr:row>
      <xdr:rowOff>22860</xdr:rowOff>
    </xdr:from>
    <xdr:to>
      <xdr:col>1</xdr:col>
      <xdr:colOff>1257300</xdr:colOff>
      <xdr:row>1655</xdr:row>
      <xdr:rowOff>76200</xdr:rowOff>
    </xdr:to>
    <xdr:pic>
      <xdr:nvPicPr>
        <xdr:cNvPr id="15390" name="Imagen 30">
          <a:extLst>
            <a:ext uri="{FF2B5EF4-FFF2-40B4-BE49-F238E27FC236}">
              <a16:creationId xmlns:a16="http://schemas.microsoft.com/office/drawing/2014/main" id="{1358B232-F63E-4B86-9EF0-10DCDA35B5A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34340" y="389945880"/>
          <a:ext cx="2057400" cy="1257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434340</xdr:colOff>
      <xdr:row>1706</xdr:row>
      <xdr:rowOff>22860</xdr:rowOff>
    </xdr:from>
    <xdr:to>
      <xdr:col>1</xdr:col>
      <xdr:colOff>1257300</xdr:colOff>
      <xdr:row>1712</xdr:row>
      <xdr:rowOff>76200</xdr:rowOff>
    </xdr:to>
    <xdr:pic>
      <xdr:nvPicPr>
        <xdr:cNvPr id="15391" name="Imagen 31">
          <a:extLst>
            <a:ext uri="{FF2B5EF4-FFF2-40B4-BE49-F238E27FC236}">
              <a16:creationId xmlns:a16="http://schemas.microsoft.com/office/drawing/2014/main" id="{8EAC864E-8489-44E5-AB7C-B13A0A86E1F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34340" y="402785580"/>
          <a:ext cx="2057400" cy="1257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434340</xdr:colOff>
      <xdr:row>1763</xdr:row>
      <xdr:rowOff>22860</xdr:rowOff>
    </xdr:from>
    <xdr:to>
      <xdr:col>1</xdr:col>
      <xdr:colOff>1257300</xdr:colOff>
      <xdr:row>1769</xdr:row>
      <xdr:rowOff>76200</xdr:rowOff>
    </xdr:to>
    <xdr:pic>
      <xdr:nvPicPr>
        <xdr:cNvPr id="15392" name="Imagen 32">
          <a:extLst>
            <a:ext uri="{FF2B5EF4-FFF2-40B4-BE49-F238E27FC236}">
              <a16:creationId xmlns:a16="http://schemas.microsoft.com/office/drawing/2014/main" id="{0CA8AE09-C9AF-4D77-910C-7C1DECBE9EF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34340" y="415853880"/>
          <a:ext cx="2057400" cy="1257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434340</xdr:colOff>
      <xdr:row>1820</xdr:row>
      <xdr:rowOff>22860</xdr:rowOff>
    </xdr:from>
    <xdr:to>
      <xdr:col>1</xdr:col>
      <xdr:colOff>1257300</xdr:colOff>
      <xdr:row>1826</xdr:row>
      <xdr:rowOff>76200</xdr:rowOff>
    </xdr:to>
    <xdr:pic>
      <xdr:nvPicPr>
        <xdr:cNvPr id="15393" name="Imagen 33">
          <a:extLst>
            <a:ext uri="{FF2B5EF4-FFF2-40B4-BE49-F238E27FC236}">
              <a16:creationId xmlns:a16="http://schemas.microsoft.com/office/drawing/2014/main" id="{6AA0C682-837D-4D6A-8DEC-B8B18E7178D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34340" y="428746920"/>
          <a:ext cx="2057400" cy="1257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434340</xdr:colOff>
      <xdr:row>1877</xdr:row>
      <xdr:rowOff>22860</xdr:rowOff>
    </xdr:from>
    <xdr:to>
      <xdr:col>1</xdr:col>
      <xdr:colOff>1257300</xdr:colOff>
      <xdr:row>1883</xdr:row>
      <xdr:rowOff>76200</xdr:rowOff>
    </xdr:to>
    <xdr:pic>
      <xdr:nvPicPr>
        <xdr:cNvPr id="15394" name="Imagen 34">
          <a:extLst>
            <a:ext uri="{FF2B5EF4-FFF2-40B4-BE49-F238E27FC236}">
              <a16:creationId xmlns:a16="http://schemas.microsoft.com/office/drawing/2014/main" id="{34A3300B-8799-4A6F-B9B6-FB2AD1A72D1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34340" y="441563760"/>
          <a:ext cx="2057400" cy="1257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434340</xdr:colOff>
      <xdr:row>1934</xdr:row>
      <xdr:rowOff>22860</xdr:rowOff>
    </xdr:from>
    <xdr:to>
      <xdr:col>1</xdr:col>
      <xdr:colOff>1257300</xdr:colOff>
      <xdr:row>1940</xdr:row>
      <xdr:rowOff>76200</xdr:rowOff>
    </xdr:to>
    <xdr:pic>
      <xdr:nvPicPr>
        <xdr:cNvPr id="15395" name="Imagen 35">
          <a:extLst>
            <a:ext uri="{FF2B5EF4-FFF2-40B4-BE49-F238E27FC236}">
              <a16:creationId xmlns:a16="http://schemas.microsoft.com/office/drawing/2014/main" id="{DC64DEB6-95A4-443A-9137-40E1E3AC2FC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34340" y="454533000"/>
          <a:ext cx="2057400" cy="1257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434340</xdr:colOff>
      <xdr:row>1988</xdr:row>
      <xdr:rowOff>22860</xdr:rowOff>
    </xdr:from>
    <xdr:to>
      <xdr:col>1</xdr:col>
      <xdr:colOff>1257300</xdr:colOff>
      <xdr:row>1994</xdr:row>
      <xdr:rowOff>76200</xdr:rowOff>
    </xdr:to>
    <xdr:pic>
      <xdr:nvPicPr>
        <xdr:cNvPr id="15396" name="Imagen 36">
          <a:extLst>
            <a:ext uri="{FF2B5EF4-FFF2-40B4-BE49-F238E27FC236}">
              <a16:creationId xmlns:a16="http://schemas.microsoft.com/office/drawing/2014/main" id="{7EC07D0C-A9C2-42C1-854E-FB1A6DA094F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34340" y="466968840"/>
          <a:ext cx="2057400" cy="1257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434340</xdr:colOff>
      <xdr:row>2044</xdr:row>
      <xdr:rowOff>22860</xdr:rowOff>
    </xdr:from>
    <xdr:to>
      <xdr:col>1</xdr:col>
      <xdr:colOff>1257300</xdr:colOff>
      <xdr:row>2050</xdr:row>
      <xdr:rowOff>76200</xdr:rowOff>
    </xdr:to>
    <xdr:pic>
      <xdr:nvPicPr>
        <xdr:cNvPr id="15397" name="Imagen 37">
          <a:extLst>
            <a:ext uri="{FF2B5EF4-FFF2-40B4-BE49-F238E27FC236}">
              <a16:creationId xmlns:a16="http://schemas.microsoft.com/office/drawing/2014/main" id="{922D2B73-5AE0-4945-907A-A4A8F171157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34340" y="479877120"/>
          <a:ext cx="2057400" cy="1257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434340</xdr:colOff>
      <xdr:row>2094</xdr:row>
      <xdr:rowOff>22860</xdr:rowOff>
    </xdr:from>
    <xdr:to>
      <xdr:col>1</xdr:col>
      <xdr:colOff>1257300</xdr:colOff>
      <xdr:row>2100</xdr:row>
      <xdr:rowOff>76200</xdr:rowOff>
    </xdr:to>
    <xdr:pic>
      <xdr:nvPicPr>
        <xdr:cNvPr id="15398" name="Imagen 38">
          <a:extLst>
            <a:ext uri="{FF2B5EF4-FFF2-40B4-BE49-F238E27FC236}">
              <a16:creationId xmlns:a16="http://schemas.microsoft.com/office/drawing/2014/main" id="{FB5557C7-9988-43AB-AE6C-ADCD925D901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34340" y="491573820"/>
          <a:ext cx="2057400" cy="1257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434340</xdr:colOff>
      <xdr:row>2154</xdr:row>
      <xdr:rowOff>22860</xdr:rowOff>
    </xdr:from>
    <xdr:to>
      <xdr:col>1</xdr:col>
      <xdr:colOff>1257300</xdr:colOff>
      <xdr:row>2160</xdr:row>
      <xdr:rowOff>76200</xdr:rowOff>
    </xdr:to>
    <xdr:pic>
      <xdr:nvPicPr>
        <xdr:cNvPr id="15399" name="Imagen 39">
          <a:extLst>
            <a:ext uri="{FF2B5EF4-FFF2-40B4-BE49-F238E27FC236}">
              <a16:creationId xmlns:a16="http://schemas.microsoft.com/office/drawing/2014/main" id="{347F9425-28DF-43F7-AACD-547DBD454BA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34340" y="505358400"/>
          <a:ext cx="2057400" cy="1257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434340</xdr:colOff>
      <xdr:row>2204</xdr:row>
      <xdr:rowOff>22860</xdr:rowOff>
    </xdr:from>
    <xdr:to>
      <xdr:col>1</xdr:col>
      <xdr:colOff>1257300</xdr:colOff>
      <xdr:row>2210</xdr:row>
      <xdr:rowOff>76200</xdr:rowOff>
    </xdr:to>
    <xdr:pic>
      <xdr:nvPicPr>
        <xdr:cNvPr id="15400" name="Imagen 40">
          <a:extLst>
            <a:ext uri="{FF2B5EF4-FFF2-40B4-BE49-F238E27FC236}">
              <a16:creationId xmlns:a16="http://schemas.microsoft.com/office/drawing/2014/main" id="{AB0A5C37-8A70-4BEC-9F5E-A5A92E35D8E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34340" y="516948420"/>
          <a:ext cx="2057400" cy="1257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434340</xdr:colOff>
      <xdr:row>2256</xdr:row>
      <xdr:rowOff>22860</xdr:rowOff>
    </xdr:from>
    <xdr:to>
      <xdr:col>1</xdr:col>
      <xdr:colOff>1257300</xdr:colOff>
      <xdr:row>2262</xdr:row>
      <xdr:rowOff>76200</xdr:rowOff>
    </xdr:to>
    <xdr:pic>
      <xdr:nvPicPr>
        <xdr:cNvPr id="15401" name="Imagen 41">
          <a:extLst>
            <a:ext uri="{FF2B5EF4-FFF2-40B4-BE49-F238E27FC236}">
              <a16:creationId xmlns:a16="http://schemas.microsoft.com/office/drawing/2014/main" id="{A1C46B59-2625-42A4-AC92-3B20709BB05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34340" y="528980400"/>
          <a:ext cx="2057400" cy="1257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434340</xdr:colOff>
      <xdr:row>2308</xdr:row>
      <xdr:rowOff>22860</xdr:rowOff>
    </xdr:from>
    <xdr:to>
      <xdr:col>1</xdr:col>
      <xdr:colOff>1257300</xdr:colOff>
      <xdr:row>2314</xdr:row>
      <xdr:rowOff>76200</xdr:rowOff>
    </xdr:to>
    <xdr:pic>
      <xdr:nvPicPr>
        <xdr:cNvPr id="15402" name="Imagen 42">
          <a:extLst>
            <a:ext uri="{FF2B5EF4-FFF2-40B4-BE49-F238E27FC236}">
              <a16:creationId xmlns:a16="http://schemas.microsoft.com/office/drawing/2014/main" id="{3F547A89-E3ED-49FB-AA69-A4FBE9AFA18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34340" y="540989520"/>
          <a:ext cx="2057400" cy="1257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434340</xdr:colOff>
      <xdr:row>2360</xdr:row>
      <xdr:rowOff>22860</xdr:rowOff>
    </xdr:from>
    <xdr:to>
      <xdr:col>1</xdr:col>
      <xdr:colOff>1257300</xdr:colOff>
      <xdr:row>2366</xdr:row>
      <xdr:rowOff>76200</xdr:rowOff>
    </xdr:to>
    <xdr:pic>
      <xdr:nvPicPr>
        <xdr:cNvPr id="15403" name="Imagen 43">
          <a:extLst>
            <a:ext uri="{FF2B5EF4-FFF2-40B4-BE49-F238E27FC236}">
              <a16:creationId xmlns:a16="http://schemas.microsoft.com/office/drawing/2014/main" id="{71CF1891-F46E-4B54-8333-BC178888123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34340" y="552991020"/>
          <a:ext cx="2057400" cy="1257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434340</xdr:colOff>
      <xdr:row>2412</xdr:row>
      <xdr:rowOff>22860</xdr:rowOff>
    </xdr:from>
    <xdr:to>
      <xdr:col>1</xdr:col>
      <xdr:colOff>1257300</xdr:colOff>
      <xdr:row>2418</xdr:row>
      <xdr:rowOff>76200</xdr:rowOff>
    </xdr:to>
    <xdr:pic>
      <xdr:nvPicPr>
        <xdr:cNvPr id="15404" name="Imagen 44">
          <a:extLst>
            <a:ext uri="{FF2B5EF4-FFF2-40B4-BE49-F238E27FC236}">
              <a16:creationId xmlns:a16="http://schemas.microsoft.com/office/drawing/2014/main" id="{E8A3D382-1CA7-425F-82C5-E6D03A71544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34340" y="565023000"/>
          <a:ext cx="2057400" cy="1257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434340</xdr:colOff>
      <xdr:row>2464</xdr:row>
      <xdr:rowOff>22860</xdr:rowOff>
    </xdr:from>
    <xdr:to>
      <xdr:col>1</xdr:col>
      <xdr:colOff>1257300</xdr:colOff>
      <xdr:row>2470</xdr:row>
      <xdr:rowOff>76200</xdr:rowOff>
    </xdr:to>
    <xdr:pic>
      <xdr:nvPicPr>
        <xdr:cNvPr id="15405" name="Imagen 45">
          <a:extLst>
            <a:ext uri="{FF2B5EF4-FFF2-40B4-BE49-F238E27FC236}">
              <a16:creationId xmlns:a16="http://schemas.microsoft.com/office/drawing/2014/main" id="{0BE01C5D-4D10-446C-A4F5-43B4BC55FD4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34340" y="577108320"/>
          <a:ext cx="2057400" cy="1257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434340</xdr:colOff>
      <xdr:row>2513</xdr:row>
      <xdr:rowOff>22860</xdr:rowOff>
    </xdr:from>
    <xdr:to>
      <xdr:col>1</xdr:col>
      <xdr:colOff>1257300</xdr:colOff>
      <xdr:row>2519</xdr:row>
      <xdr:rowOff>76200</xdr:rowOff>
    </xdr:to>
    <xdr:pic>
      <xdr:nvPicPr>
        <xdr:cNvPr id="15406" name="Imagen 46">
          <a:extLst>
            <a:ext uri="{FF2B5EF4-FFF2-40B4-BE49-F238E27FC236}">
              <a16:creationId xmlns:a16="http://schemas.microsoft.com/office/drawing/2014/main" id="{9C2F623F-A629-48DC-AEBB-28417330C73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34340" y="588751680"/>
          <a:ext cx="2057400" cy="1257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434340</xdr:colOff>
      <xdr:row>2563</xdr:row>
      <xdr:rowOff>22860</xdr:rowOff>
    </xdr:from>
    <xdr:to>
      <xdr:col>1</xdr:col>
      <xdr:colOff>1257300</xdr:colOff>
      <xdr:row>2569</xdr:row>
      <xdr:rowOff>76200</xdr:rowOff>
    </xdr:to>
    <xdr:pic>
      <xdr:nvPicPr>
        <xdr:cNvPr id="15407" name="Imagen 47">
          <a:extLst>
            <a:ext uri="{FF2B5EF4-FFF2-40B4-BE49-F238E27FC236}">
              <a16:creationId xmlns:a16="http://schemas.microsoft.com/office/drawing/2014/main" id="{B3C80C07-6B30-47AB-A363-C5BCD9C1325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34340" y="600364560"/>
          <a:ext cx="2057400" cy="1257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434340</xdr:colOff>
      <xdr:row>2613</xdr:row>
      <xdr:rowOff>22860</xdr:rowOff>
    </xdr:from>
    <xdr:to>
      <xdr:col>1</xdr:col>
      <xdr:colOff>1257300</xdr:colOff>
      <xdr:row>2619</xdr:row>
      <xdr:rowOff>76200</xdr:rowOff>
    </xdr:to>
    <xdr:pic>
      <xdr:nvPicPr>
        <xdr:cNvPr id="15408" name="Imagen 48">
          <a:extLst>
            <a:ext uri="{FF2B5EF4-FFF2-40B4-BE49-F238E27FC236}">
              <a16:creationId xmlns:a16="http://schemas.microsoft.com/office/drawing/2014/main" id="{C8CF66D0-C9C8-4CA6-B118-3463AF7E4DD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34340" y="611825040"/>
          <a:ext cx="2057400" cy="1257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434340</xdr:colOff>
      <xdr:row>2663</xdr:row>
      <xdr:rowOff>22860</xdr:rowOff>
    </xdr:from>
    <xdr:to>
      <xdr:col>1</xdr:col>
      <xdr:colOff>1257300</xdr:colOff>
      <xdr:row>2669</xdr:row>
      <xdr:rowOff>76200</xdr:rowOff>
    </xdr:to>
    <xdr:pic>
      <xdr:nvPicPr>
        <xdr:cNvPr id="15409" name="Imagen 49">
          <a:extLst>
            <a:ext uri="{FF2B5EF4-FFF2-40B4-BE49-F238E27FC236}">
              <a16:creationId xmlns:a16="http://schemas.microsoft.com/office/drawing/2014/main" id="{875C7747-AB5D-4CF2-8ABB-0A082EA7F97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34340" y="623392200"/>
          <a:ext cx="2057400" cy="1257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434340</xdr:colOff>
      <xdr:row>2712</xdr:row>
      <xdr:rowOff>22860</xdr:rowOff>
    </xdr:from>
    <xdr:to>
      <xdr:col>1</xdr:col>
      <xdr:colOff>1257300</xdr:colOff>
      <xdr:row>2718</xdr:row>
      <xdr:rowOff>76200</xdr:rowOff>
    </xdr:to>
    <xdr:pic>
      <xdr:nvPicPr>
        <xdr:cNvPr id="15410" name="Imagen 50">
          <a:extLst>
            <a:ext uri="{FF2B5EF4-FFF2-40B4-BE49-F238E27FC236}">
              <a16:creationId xmlns:a16="http://schemas.microsoft.com/office/drawing/2014/main" id="{E303C4E9-FA9D-4BFA-8FC0-2660D2F68F4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34340" y="634784100"/>
          <a:ext cx="2057400" cy="1257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609600</xdr:colOff>
      <xdr:row>47</xdr:row>
      <xdr:rowOff>22860</xdr:rowOff>
    </xdr:from>
    <xdr:to>
      <xdr:col>1</xdr:col>
      <xdr:colOff>1470660</xdr:colOff>
      <xdr:row>53</xdr:row>
      <xdr:rowOff>53340</xdr:rowOff>
    </xdr:to>
    <xdr:pic>
      <xdr:nvPicPr>
        <xdr:cNvPr id="1061" name="Imagen 1">
          <a:extLst>
            <a:ext uri="{FF2B5EF4-FFF2-40B4-BE49-F238E27FC236}">
              <a16:creationId xmlns:a16="http://schemas.microsoft.com/office/drawing/2014/main" id="{4EFD4DD1-170C-4828-882E-D92FC2E8A28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09600" y="11788140"/>
          <a:ext cx="2087880" cy="1242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281940</xdr:colOff>
      <xdr:row>102</xdr:row>
      <xdr:rowOff>182880</xdr:rowOff>
    </xdr:from>
    <xdr:to>
      <xdr:col>1</xdr:col>
      <xdr:colOff>1143000</xdr:colOff>
      <xdr:row>109</xdr:row>
      <xdr:rowOff>22860</xdr:rowOff>
    </xdr:to>
    <xdr:pic>
      <xdr:nvPicPr>
        <xdr:cNvPr id="1062" name="Imagen 2">
          <a:extLst>
            <a:ext uri="{FF2B5EF4-FFF2-40B4-BE49-F238E27FC236}">
              <a16:creationId xmlns:a16="http://schemas.microsoft.com/office/drawing/2014/main" id="{DAD63B9F-6333-4DA0-B6FF-9EE2934D69D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1940" y="25024080"/>
          <a:ext cx="2087880" cy="12496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228600</xdr:colOff>
      <xdr:row>157</xdr:row>
      <xdr:rowOff>68580</xdr:rowOff>
    </xdr:from>
    <xdr:to>
      <xdr:col>1</xdr:col>
      <xdr:colOff>1089660</xdr:colOff>
      <xdr:row>163</xdr:row>
      <xdr:rowOff>99060</xdr:rowOff>
    </xdr:to>
    <xdr:pic>
      <xdr:nvPicPr>
        <xdr:cNvPr id="1063" name="Imagen 3">
          <a:extLst>
            <a:ext uri="{FF2B5EF4-FFF2-40B4-BE49-F238E27FC236}">
              <a16:creationId xmlns:a16="http://schemas.microsoft.com/office/drawing/2014/main" id="{2E7AB0A9-2321-4026-8D89-166C3C6A3C0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8600" y="37879020"/>
          <a:ext cx="2087880" cy="1242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281940</xdr:colOff>
      <xdr:row>212</xdr:row>
      <xdr:rowOff>175260</xdr:rowOff>
    </xdr:from>
    <xdr:to>
      <xdr:col>1</xdr:col>
      <xdr:colOff>1143000</xdr:colOff>
      <xdr:row>219</xdr:row>
      <xdr:rowOff>7620</xdr:rowOff>
    </xdr:to>
    <xdr:pic>
      <xdr:nvPicPr>
        <xdr:cNvPr id="1064" name="Imagen 4">
          <a:extLst>
            <a:ext uri="{FF2B5EF4-FFF2-40B4-BE49-F238E27FC236}">
              <a16:creationId xmlns:a16="http://schemas.microsoft.com/office/drawing/2014/main" id="{FED5F696-8143-46AB-BC2A-03C23E2709E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1940" y="50977800"/>
          <a:ext cx="2087880" cy="1242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434340</xdr:colOff>
      <xdr:row>264</xdr:row>
      <xdr:rowOff>182880</xdr:rowOff>
    </xdr:from>
    <xdr:to>
      <xdr:col>1</xdr:col>
      <xdr:colOff>1295400</xdr:colOff>
      <xdr:row>271</xdr:row>
      <xdr:rowOff>7620</xdr:rowOff>
    </xdr:to>
    <xdr:pic>
      <xdr:nvPicPr>
        <xdr:cNvPr id="1065" name="Imagen 5">
          <a:extLst>
            <a:ext uri="{FF2B5EF4-FFF2-40B4-BE49-F238E27FC236}">
              <a16:creationId xmlns:a16="http://schemas.microsoft.com/office/drawing/2014/main" id="{B231DCE1-1647-42A0-8C42-C529A386C4B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34340" y="63093600"/>
          <a:ext cx="2087880" cy="1242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358140</xdr:colOff>
      <xdr:row>317</xdr:row>
      <xdr:rowOff>129540</xdr:rowOff>
    </xdr:from>
    <xdr:to>
      <xdr:col>1</xdr:col>
      <xdr:colOff>1219200</xdr:colOff>
      <xdr:row>323</xdr:row>
      <xdr:rowOff>160020</xdr:rowOff>
    </xdr:to>
    <xdr:pic>
      <xdr:nvPicPr>
        <xdr:cNvPr id="1066" name="Imagen 6">
          <a:extLst>
            <a:ext uri="{FF2B5EF4-FFF2-40B4-BE49-F238E27FC236}">
              <a16:creationId xmlns:a16="http://schemas.microsoft.com/office/drawing/2014/main" id="{04E32E97-6B68-4AA8-8889-841875D5E98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8140" y="75643740"/>
          <a:ext cx="2087880" cy="1242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403860</xdr:colOff>
      <xdr:row>373</xdr:row>
      <xdr:rowOff>22860</xdr:rowOff>
    </xdr:from>
    <xdr:to>
      <xdr:col>1</xdr:col>
      <xdr:colOff>1264920</xdr:colOff>
      <xdr:row>379</xdr:row>
      <xdr:rowOff>53340</xdr:rowOff>
    </xdr:to>
    <xdr:pic>
      <xdr:nvPicPr>
        <xdr:cNvPr id="1067" name="Imagen 7">
          <a:extLst>
            <a:ext uri="{FF2B5EF4-FFF2-40B4-BE49-F238E27FC236}">
              <a16:creationId xmlns:a16="http://schemas.microsoft.com/office/drawing/2014/main" id="{A8576723-4209-468F-991A-DD4821B4B86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03860" y="89115900"/>
          <a:ext cx="2087880" cy="1242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274320</xdr:colOff>
      <xdr:row>428</xdr:row>
      <xdr:rowOff>30480</xdr:rowOff>
    </xdr:from>
    <xdr:to>
      <xdr:col>1</xdr:col>
      <xdr:colOff>1135380</xdr:colOff>
      <xdr:row>434</xdr:row>
      <xdr:rowOff>76200</xdr:rowOff>
    </xdr:to>
    <xdr:pic>
      <xdr:nvPicPr>
        <xdr:cNvPr id="1068" name="Imagen 8">
          <a:extLst>
            <a:ext uri="{FF2B5EF4-FFF2-40B4-BE49-F238E27FC236}">
              <a16:creationId xmlns:a16="http://schemas.microsoft.com/office/drawing/2014/main" id="{BF9BF519-D918-477F-8661-21F8E7D7207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4320" y="101597460"/>
          <a:ext cx="2087880" cy="12496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556260</xdr:colOff>
      <xdr:row>482</xdr:row>
      <xdr:rowOff>76200</xdr:rowOff>
    </xdr:from>
    <xdr:to>
      <xdr:col>1</xdr:col>
      <xdr:colOff>1417320</xdr:colOff>
      <xdr:row>488</xdr:row>
      <xdr:rowOff>106680</xdr:rowOff>
    </xdr:to>
    <xdr:pic>
      <xdr:nvPicPr>
        <xdr:cNvPr id="1069" name="Imagen 9">
          <a:extLst>
            <a:ext uri="{FF2B5EF4-FFF2-40B4-BE49-F238E27FC236}">
              <a16:creationId xmlns:a16="http://schemas.microsoft.com/office/drawing/2014/main" id="{82DC5BEB-8A48-4B72-B73C-0255B267EF4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6260" y="114978180"/>
          <a:ext cx="2087880" cy="1242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388620</xdr:colOff>
      <xdr:row>533</xdr:row>
      <xdr:rowOff>76200</xdr:rowOff>
    </xdr:from>
    <xdr:to>
      <xdr:col>1</xdr:col>
      <xdr:colOff>1257300</xdr:colOff>
      <xdr:row>539</xdr:row>
      <xdr:rowOff>106680</xdr:rowOff>
    </xdr:to>
    <xdr:pic>
      <xdr:nvPicPr>
        <xdr:cNvPr id="1070" name="Imagen 10">
          <a:extLst>
            <a:ext uri="{FF2B5EF4-FFF2-40B4-BE49-F238E27FC236}">
              <a16:creationId xmlns:a16="http://schemas.microsoft.com/office/drawing/2014/main" id="{6932FD0A-A9FE-4A86-8B1F-8C548EA03EF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127383540"/>
          <a:ext cx="2095500" cy="1242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388620</xdr:colOff>
      <xdr:row>585</xdr:row>
      <xdr:rowOff>182880</xdr:rowOff>
    </xdr:from>
    <xdr:to>
      <xdr:col>1</xdr:col>
      <xdr:colOff>1257300</xdr:colOff>
      <xdr:row>592</xdr:row>
      <xdr:rowOff>22860</xdr:rowOff>
    </xdr:to>
    <xdr:pic>
      <xdr:nvPicPr>
        <xdr:cNvPr id="1071" name="Imagen 11">
          <a:extLst>
            <a:ext uri="{FF2B5EF4-FFF2-40B4-BE49-F238E27FC236}">
              <a16:creationId xmlns:a16="http://schemas.microsoft.com/office/drawing/2014/main" id="{85E3D959-2359-4BAB-90F1-FDE6711D94B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139994640"/>
          <a:ext cx="2095500" cy="12496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411480</xdr:colOff>
      <xdr:row>639</xdr:row>
      <xdr:rowOff>152400</xdr:rowOff>
    </xdr:from>
    <xdr:to>
      <xdr:col>1</xdr:col>
      <xdr:colOff>1280160</xdr:colOff>
      <xdr:row>645</xdr:row>
      <xdr:rowOff>182880</xdr:rowOff>
    </xdr:to>
    <xdr:pic>
      <xdr:nvPicPr>
        <xdr:cNvPr id="1072" name="Imagen 12">
          <a:extLst>
            <a:ext uri="{FF2B5EF4-FFF2-40B4-BE49-F238E27FC236}">
              <a16:creationId xmlns:a16="http://schemas.microsoft.com/office/drawing/2014/main" id="{EB91D8B3-2254-4305-89B4-A2A8AF520F1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1480" y="153222960"/>
          <a:ext cx="2095500" cy="1242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388620</xdr:colOff>
      <xdr:row>43</xdr:row>
      <xdr:rowOff>99060</xdr:rowOff>
    </xdr:from>
    <xdr:to>
      <xdr:col>1</xdr:col>
      <xdr:colOff>1287780</xdr:colOff>
      <xdr:row>49</xdr:row>
      <xdr:rowOff>144780</xdr:rowOff>
    </xdr:to>
    <xdr:pic>
      <xdr:nvPicPr>
        <xdr:cNvPr id="2115" name="Imagen 1">
          <a:extLst>
            <a:ext uri="{FF2B5EF4-FFF2-40B4-BE49-F238E27FC236}">
              <a16:creationId xmlns:a16="http://schemas.microsoft.com/office/drawing/2014/main" id="{20A281BA-1083-46CC-BF9D-B4956B19E92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8620" y="12237720"/>
          <a:ext cx="2095500" cy="12496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685800</xdr:colOff>
      <xdr:row>94</xdr:row>
      <xdr:rowOff>22860</xdr:rowOff>
    </xdr:from>
    <xdr:to>
      <xdr:col>1</xdr:col>
      <xdr:colOff>1584960</xdr:colOff>
      <xdr:row>100</xdr:row>
      <xdr:rowOff>68580</xdr:rowOff>
    </xdr:to>
    <xdr:pic>
      <xdr:nvPicPr>
        <xdr:cNvPr id="2116" name="Imagen 2">
          <a:extLst>
            <a:ext uri="{FF2B5EF4-FFF2-40B4-BE49-F238E27FC236}">
              <a16:creationId xmlns:a16="http://schemas.microsoft.com/office/drawing/2014/main" id="{87E86972-DC6E-4E39-A5EB-AD0688DDAA9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85800" y="28056840"/>
          <a:ext cx="2095500" cy="12496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617220</xdr:colOff>
      <xdr:row>146</xdr:row>
      <xdr:rowOff>152400</xdr:rowOff>
    </xdr:from>
    <xdr:to>
      <xdr:col>1</xdr:col>
      <xdr:colOff>1516380</xdr:colOff>
      <xdr:row>152</xdr:row>
      <xdr:rowOff>182880</xdr:rowOff>
    </xdr:to>
    <xdr:pic>
      <xdr:nvPicPr>
        <xdr:cNvPr id="2117" name="Imagen 3">
          <a:extLst>
            <a:ext uri="{FF2B5EF4-FFF2-40B4-BE49-F238E27FC236}">
              <a16:creationId xmlns:a16="http://schemas.microsoft.com/office/drawing/2014/main" id="{D283FC00-2C07-4C6C-80A0-B430E9060DE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7220" y="43853100"/>
          <a:ext cx="2095500" cy="1242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601980</xdr:colOff>
      <xdr:row>196</xdr:row>
      <xdr:rowOff>175260</xdr:rowOff>
    </xdr:from>
    <xdr:to>
      <xdr:col>1</xdr:col>
      <xdr:colOff>1493520</xdr:colOff>
      <xdr:row>203</xdr:row>
      <xdr:rowOff>7620</xdr:rowOff>
    </xdr:to>
    <xdr:pic>
      <xdr:nvPicPr>
        <xdr:cNvPr id="2118" name="Imagen 4">
          <a:extLst>
            <a:ext uri="{FF2B5EF4-FFF2-40B4-BE49-F238E27FC236}">
              <a16:creationId xmlns:a16="http://schemas.microsoft.com/office/drawing/2014/main" id="{609551CD-82D6-4892-B021-1457032CE86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01980" y="59397900"/>
          <a:ext cx="2087880" cy="1242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579120</xdr:colOff>
      <xdr:row>246</xdr:row>
      <xdr:rowOff>152400</xdr:rowOff>
    </xdr:from>
    <xdr:to>
      <xdr:col>1</xdr:col>
      <xdr:colOff>1470660</xdr:colOff>
      <xdr:row>252</xdr:row>
      <xdr:rowOff>182880</xdr:rowOff>
    </xdr:to>
    <xdr:pic>
      <xdr:nvPicPr>
        <xdr:cNvPr id="2119" name="Imagen 5">
          <a:extLst>
            <a:ext uri="{FF2B5EF4-FFF2-40B4-BE49-F238E27FC236}">
              <a16:creationId xmlns:a16="http://schemas.microsoft.com/office/drawing/2014/main" id="{97AD6EBE-F93B-45CC-B88A-D95D7209831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9120" y="75232260"/>
          <a:ext cx="2087880" cy="1242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556260</xdr:colOff>
      <xdr:row>296</xdr:row>
      <xdr:rowOff>152400</xdr:rowOff>
    </xdr:from>
    <xdr:to>
      <xdr:col>1</xdr:col>
      <xdr:colOff>1447800</xdr:colOff>
      <xdr:row>302</xdr:row>
      <xdr:rowOff>182880</xdr:rowOff>
    </xdr:to>
    <xdr:pic>
      <xdr:nvPicPr>
        <xdr:cNvPr id="2120" name="Imagen 6">
          <a:extLst>
            <a:ext uri="{FF2B5EF4-FFF2-40B4-BE49-F238E27FC236}">
              <a16:creationId xmlns:a16="http://schemas.microsoft.com/office/drawing/2014/main" id="{0E23CA5F-36CF-44CF-91A0-1BA9623AAB7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6260" y="91379040"/>
          <a:ext cx="2087880" cy="1242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655320</xdr:colOff>
      <xdr:row>354</xdr:row>
      <xdr:rowOff>0</xdr:rowOff>
    </xdr:from>
    <xdr:to>
      <xdr:col>1</xdr:col>
      <xdr:colOff>1546860</xdr:colOff>
      <xdr:row>360</xdr:row>
      <xdr:rowOff>30480</xdr:rowOff>
    </xdr:to>
    <xdr:pic>
      <xdr:nvPicPr>
        <xdr:cNvPr id="2121" name="Imagen 7">
          <a:extLst>
            <a:ext uri="{FF2B5EF4-FFF2-40B4-BE49-F238E27FC236}">
              <a16:creationId xmlns:a16="http://schemas.microsoft.com/office/drawing/2014/main" id="{143D818C-3BC2-4855-91BF-B11C11E16BA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55320" y="105643680"/>
          <a:ext cx="2087880" cy="1242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586740</xdr:colOff>
      <xdr:row>412</xdr:row>
      <xdr:rowOff>144780</xdr:rowOff>
    </xdr:from>
    <xdr:to>
      <xdr:col>1</xdr:col>
      <xdr:colOff>1485900</xdr:colOff>
      <xdr:row>418</xdr:row>
      <xdr:rowOff>175260</xdr:rowOff>
    </xdr:to>
    <xdr:pic>
      <xdr:nvPicPr>
        <xdr:cNvPr id="2122" name="Imagen 8">
          <a:extLst>
            <a:ext uri="{FF2B5EF4-FFF2-40B4-BE49-F238E27FC236}">
              <a16:creationId xmlns:a16="http://schemas.microsoft.com/office/drawing/2014/main" id="{43A518FD-E9A8-494F-B138-451F809EBB2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86740" y="120197880"/>
          <a:ext cx="2095500" cy="1242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541020</xdr:colOff>
      <xdr:row>473</xdr:row>
      <xdr:rowOff>160020</xdr:rowOff>
    </xdr:from>
    <xdr:to>
      <xdr:col>1</xdr:col>
      <xdr:colOff>1440180</xdr:colOff>
      <xdr:row>480</xdr:row>
      <xdr:rowOff>0</xdr:rowOff>
    </xdr:to>
    <xdr:pic>
      <xdr:nvPicPr>
        <xdr:cNvPr id="2123" name="Imagen 9">
          <a:extLst>
            <a:ext uri="{FF2B5EF4-FFF2-40B4-BE49-F238E27FC236}">
              <a16:creationId xmlns:a16="http://schemas.microsoft.com/office/drawing/2014/main" id="{DD5B373C-C4C7-436A-B471-3FD99216A56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1020" y="135384540"/>
          <a:ext cx="2095500" cy="12496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640080</xdr:colOff>
      <xdr:row>524</xdr:row>
      <xdr:rowOff>76200</xdr:rowOff>
    </xdr:from>
    <xdr:to>
      <xdr:col>1</xdr:col>
      <xdr:colOff>1539240</xdr:colOff>
      <xdr:row>530</xdr:row>
      <xdr:rowOff>106680</xdr:rowOff>
    </xdr:to>
    <xdr:pic>
      <xdr:nvPicPr>
        <xdr:cNvPr id="2124" name="Imagen 10">
          <a:extLst>
            <a:ext uri="{FF2B5EF4-FFF2-40B4-BE49-F238E27FC236}">
              <a16:creationId xmlns:a16="http://schemas.microsoft.com/office/drawing/2014/main" id="{36A68452-3797-4F77-9001-A1DE7D91E3A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40080" y="154449780"/>
          <a:ext cx="2095500" cy="1242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678180</xdr:colOff>
      <xdr:row>574</xdr:row>
      <xdr:rowOff>121920</xdr:rowOff>
    </xdr:from>
    <xdr:to>
      <xdr:col>1</xdr:col>
      <xdr:colOff>1569720</xdr:colOff>
      <xdr:row>580</xdr:row>
      <xdr:rowOff>160020</xdr:rowOff>
    </xdr:to>
    <xdr:pic>
      <xdr:nvPicPr>
        <xdr:cNvPr id="2125" name="Imagen 11">
          <a:extLst>
            <a:ext uri="{FF2B5EF4-FFF2-40B4-BE49-F238E27FC236}">
              <a16:creationId xmlns:a16="http://schemas.microsoft.com/office/drawing/2014/main" id="{7C16721D-29B9-4DC8-8C9E-E12BD8C2AD7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78180" y="167761920"/>
          <a:ext cx="2087880" cy="1242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830580</xdr:colOff>
      <xdr:row>624</xdr:row>
      <xdr:rowOff>182880</xdr:rowOff>
    </xdr:from>
    <xdr:to>
      <xdr:col>2</xdr:col>
      <xdr:colOff>68580</xdr:colOff>
      <xdr:row>631</xdr:row>
      <xdr:rowOff>22860</xdr:rowOff>
    </xdr:to>
    <xdr:pic>
      <xdr:nvPicPr>
        <xdr:cNvPr id="2126" name="Imagen 12">
          <a:extLst>
            <a:ext uri="{FF2B5EF4-FFF2-40B4-BE49-F238E27FC236}">
              <a16:creationId xmlns:a16="http://schemas.microsoft.com/office/drawing/2014/main" id="{3C938858-8CD1-46F6-83F7-A32E45FB482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30580" y="181546500"/>
          <a:ext cx="2087880" cy="12496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883920</xdr:colOff>
      <xdr:row>674</xdr:row>
      <xdr:rowOff>68580</xdr:rowOff>
    </xdr:from>
    <xdr:to>
      <xdr:col>2</xdr:col>
      <xdr:colOff>121920</xdr:colOff>
      <xdr:row>680</xdr:row>
      <xdr:rowOff>106680</xdr:rowOff>
    </xdr:to>
    <xdr:pic>
      <xdr:nvPicPr>
        <xdr:cNvPr id="2127" name="Imagen 13">
          <a:extLst>
            <a:ext uri="{FF2B5EF4-FFF2-40B4-BE49-F238E27FC236}">
              <a16:creationId xmlns:a16="http://schemas.microsoft.com/office/drawing/2014/main" id="{23C91D31-4457-4940-A2F8-68C2438A23C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83920" y="195818760"/>
          <a:ext cx="2087880" cy="1242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868680</xdr:colOff>
      <xdr:row>724</xdr:row>
      <xdr:rowOff>99060</xdr:rowOff>
    </xdr:from>
    <xdr:to>
      <xdr:col>2</xdr:col>
      <xdr:colOff>114300</xdr:colOff>
      <xdr:row>730</xdr:row>
      <xdr:rowOff>144780</xdr:rowOff>
    </xdr:to>
    <xdr:pic>
      <xdr:nvPicPr>
        <xdr:cNvPr id="2128" name="Imagen 14">
          <a:extLst>
            <a:ext uri="{FF2B5EF4-FFF2-40B4-BE49-F238E27FC236}">
              <a16:creationId xmlns:a16="http://schemas.microsoft.com/office/drawing/2014/main" id="{62D1ECF8-2657-4E96-B768-F3B3BCB75BA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68680" y="207934560"/>
          <a:ext cx="2095500" cy="12496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754380</xdr:colOff>
      <xdr:row>774</xdr:row>
      <xdr:rowOff>121920</xdr:rowOff>
    </xdr:from>
    <xdr:to>
      <xdr:col>1</xdr:col>
      <xdr:colOff>1645920</xdr:colOff>
      <xdr:row>780</xdr:row>
      <xdr:rowOff>152400</xdr:rowOff>
    </xdr:to>
    <xdr:pic>
      <xdr:nvPicPr>
        <xdr:cNvPr id="2129" name="Imagen 15">
          <a:extLst>
            <a:ext uri="{FF2B5EF4-FFF2-40B4-BE49-F238E27FC236}">
              <a16:creationId xmlns:a16="http://schemas.microsoft.com/office/drawing/2014/main" id="{8A98C880-9D37-4D9E-8D96-46814DD3DC8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54380" y="220080840"/>
          <a:ext cx="2087880" cy="1242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708660</xdr:colOff>
      <xdr:row>824</xdr:row>
      <xdr:rowOff>152400</xdr:rowOff>
    </xdr:from>
    <xdr:to>
      <xdr:col>1</xdr:col>
      <xdr:colOff>1600200</xdr:colOff>
      <xdr:row>830</xdr:row>
      <xdr:rowOff>198120</xdr:rowOff>
    </xdr:to>
    <xdr:pic>
      <xdr:nvPicPr>
        <xdr:cNvPr id="2130" name="Imagen 16">
          <a:extLst>
            <a:ext uri="{FF2B5EF4-FFF2-40B4-BE49-F238E27FC236}">
              <a16:creationId xmlns:a16="http://schemas.microsoft.com/office/drawing/2014/main" id="{A8533EF6-3BCF-400D-A934-9C047525854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08660" y="238711740"/>
          <a:ext cx="2087880" cy="12496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1013460</xdr:colOff>
      <xdr:row>873</xdr:row>
      <xdr:rowOff>121920</xdr:rowOff>
    </xdr:from>
    <xdr:to>
      <xdr:col>2</xdr:col>
      <xdr:colOff>251460</xdr:colOff>
      <xdr:row>879</xdr:row>
      <xdr:rowOff>152400</xdr:rowOff>
    </xdr:to>
    <xdr:pic>
      <xdr:nvPicPr>
        <xdr:cNvPr id="2131" name="Imagen 17">
          <a:extLst>
            <a:ext uri="{FF2B5EF4-FFF2-40B4-BE49-F238E27FC236}">
              <a16:creationId xmlns:a16="http://schemas.microsoft.com/office/drawing/2014/main" id="{8D756B31-D238-4D2A-851E-7F2CE64EC73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13460" y="250355100"/>
          <a:ext cx="2087880" cy="1242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891540</xdr:colOff>
      <xdr:row>924</xdr:row>
      <xdr:rowOff>121920</xdr:rowOff>
    </xdr:from>
    <xdr:to>
      <xdr:col>2</xdr:col>
      <xdr:colOff>137160</xdr:colOff>
      <xdr:row>930</xdr:row>
      <xdr:rowOff>152400</xdr:rowOff>
    </xdr:to>
    <xdr:pic>
      <xdr:nvPicPr>
        <xdr:cNvPr id="2132" name="Imagen 18">
          <a:extLst>
            <a:ext uri="{FF2B5EF4-FFF2-40B4-BE49-F238E27FC236}">
              <a16:creationId xmlns:a16="http://schemas.microsoft.com/office/drawing/2014/main" id="{5695CA20-62EB-45D0-BE3F-47ECD152D6D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91540" y="262524240"/>
          <a:ext cx="2095500" cy="1242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708660</xdr:colOff>
      <xdr:row>973</xdr:row>
      <xdr:rowOff>160020</xdr:rowOff>
    </xdr:from>
    <xdr:to>
      <xdr:col>1</xdr:col>
      <xdr:colOff>1600200</xdr:colOff>
      <xdr:row>979</xdr:row>
      <xdr:rowOff>198120</xdr:rowOff>
    </xdr:to>
    <xdr:pic>
      <xdr:nvPicPr>
        <xdr:cNvPr id="2133" name="Imagen 19">
          <a:extLst>
            <a:ext uri="{FF2B5EF4-FFF2-40B4-BE49-F238E27FC236}">
              <a16:creationId xmlns:a16="http://schemas.microsoft.com/office/drawing/2014/main" id="{DCA01815-ED1C-45CD-8CB2-0FD81ECE7C0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08660" y="280355040"/>
          <a:ext cx="2087880" cy="12496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868680</xdr:colOff>
      <xdr:row>1024</xdr:row>
      <xdr:rowOff>76200</xdr:rowOff>
    </xdr:from>
    <xdr:to>
      <xdr:col>2</xdr:col>
      <xdr:colOff>114300</xdr:colOff>
      <xdr:row>1030</xdr:row>
      <xdr:rowOff>106680</xdr:rowOff>
    </xdr:to>
    <xdr:pic>
      <xdr:nvPicPr>
        <xdr:cNvPr id="2134" name="Imagen 20">
          <a:extLst>
            <a:ext uri="{FF2B5EF4-FFF2-40B4-BE49-F238E27FC236}">
              <a16:creationId xmlns:a16="http://schemas.microsoft.com/office/drawing/2014/main" id="{8457F81E-EC74-4F52-B9DA-A5A368927D7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68680" y="292295580"/>
          <a:ext cx="2095500" cy="1242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944880</xdr:colOff>
      <xdr:row>1074</xdr:row>
      <xdr:rowOff>68580</xdr:rowOff>
    </xdr:from>
    <xdr:to>
      <xdr:col>2</xdr:col>
      <xdr:colOff>190500</xdr:colOff>
      <xdr:row>1080</xdr:row>
      <xdr:rowOff>99060</xdr:rowOff>
    </xdr:to>
    <xdr:pic>
      <xdr:nvPicPr>
        <xdr:cNvPr id="2135" name="Imagen 21">
          <a:extLst>
            <a:ext uri="{FF2B5EF4-FFF2-40B4-BE49-F238E27FC236}">
              <a16:creationId xmlns:a16="http://schemas.microsoft.com/office/drawing/2014/main" id="{03F88239-7CA4-46A1-A019-D55877FCCB2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44880" y="310332120"/>
          <a:ext cx="2095500" cy="1242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586740</xdr:colOff>
      <xdr:row>1124</xdr:row>
      <xdr:rowOff>76200</xdr:rowOff>
    </xdr:from>
    <xdr:to>
      <xdr:col>1</xdr:col>
      <xdr:colOff>1485900</xdr:colOff>
      <xdr:row>1130</xdr:row>
      <xdr:rowOff>106680</xdr:rowOff>
    </xdr:to>
    <xdr:pic>
      <xdr:nvPicPr>
        <xdr:cNvPr id="2136" name="Imagen 22">
          <a:extLst>
            <a:ext uri="{FF2B5EF4-FFF2-40B4-BE49-F238E27FC236}">
              <a16:creationId xmlns:a16="http://schemas.microsoft.com/office/drawing/2014/main" id="{EA1F0394-EB0F-403F-A6E8-518203BA089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86740" y="322569840"/>
          <a:ext cx="2095500" cy="1242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701040</xdr:colOff>
      <xdr:row>53</xdr:row>
      <xdr:rowOff>15240</xdr:rowOff>
    </xdr:from>
    <xdr:to>
      <xdr:col>1</xdr:col>
      <xdr:colOff>1546860</xdr:colOff>
      <xdr:row>59</xdr:row>
      <xdr:rowOff>45720</xdr:rowOff>
    </xdr:to>
    <xdr:pic>
      <xdr:nvPicPr>
        <xdr:cNvPr id="3088" name="Imagen 1">
          <a:extLst>
            <a:ext uri="{FF2B5EF4-FFF2-40B4-BE49-F238E27FC236}">
              <a16:creationId xmlns:a16="http://schemas.microsoft.com/office/drawing/2014/main" id="{98AF6414-EE5C-4953-9A97-E6936E2F2F0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01040" y="12763500"/>
          <a:ext cx="2087880" cy="1242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769620</xdr:colOff>
      <xdr:row>111</xdr:row>
      <xdr:rowOff>0</xdr:rowOff>
    </xdr:from>
    <xdr:to>
      <xdr:col>1</xdr:col>
      <xdr:colOff>1615440</xdr:colOff>
      <xdr:row>117</xdr:row>
      <xdr:rowOff>30480</xdr:rowOff>
    </xdr:to>
    <xdr:pic>
      <xdr:nvPicPr>
        <xdr:cNvPr id="3089" name="Imagen 2">
          <a:extLst>
            <a:ext uri="{FF2B5EF4-FFF2-40B4-BE49-F238E27FC236}">
              <a16:creationId xmlns:a16="http://schemas.microsoft.com/office/drawing/2014/main" id="{383CADC8-27BC-45D0-9F28-4A516D7FFD1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9620" y="27691080"/>
          <a:ext cx="2087880" cy="1242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457200</xdr:colOff>
      <xdr:row>163</xdr:row>
      <xdr:rowOff>38100</xdr:rowOff>
    </xdr:from>
    <xdr:to>
      <xdr:col>1</xdr:col>
      <xdr:colOff>1303020</xdr:colOff>
      <xdr:row>169</xdr:row>
      <xdr:rowOff>68580</xdr:rowOff>
    </xdr:to>
    <xdr:pic>
      <xdr:nvPicPr>
        <xdr:cNvPr id="3090" name="Imagen 3">
          <a:extLst>
            <a:ext uri="{FF2B5EF4-FFF2-40B4-BE49-F238E27FC236}">
              <a16:creationId xmlns:a16="http://schemas.microsoft.com/office/drawing/2014/main" id="{BBF1FBB4-CE51-4120-8BE6-4D03D7AE944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 y="42511980"/>
          <a:ext cx="2087880" cy="1242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518160</xdr:colOff>
      <xdr:row>219</xdr:row>
      <xdr:rowOff>91440</xdr:rowOff>
    </xdr:from>
    <xdr:to>
      <xdr:col>1</xdr:col>
      <xdr:colOff>1363980</xdr:colOff>
      <xdr:row>225</xdr:row>
      <xdr:rowOff>121920</xdr:rowOff>
    </xdr:to>
    <xdr:pic>
      <xdr:nvPicPr>
        <xdr:cNvPr id="3091" name="Imagen 4">
          <a:extLst>
            <a:ext uri="{FF2B5EF4-FFF2-40B4-BE49-F238E27FC236}">
              <a16:creationId xmlns:a16="http://schemas.microsoft.com/office/drawing/2014/main" id="{4D369E1B-06AD-4EED-82BC-95950D9FBE0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18160" y="57104280"/>
          <a:ext cx="2087880" cy="1242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342900</xdr:colOff>
      <xdr:row>274</xdr:row>
      <xdr:rowOff>182880</xdr:rowOff>
    </xdr:from>
    <xdr:to>
      <xdr:col>1</xdr:col>
      <xdr:colOff>1188720</xdr:colOff>
      <xdr:row>281</xdr:row>
      <xdr:rowOff>7620</xdr:rowOff>
    </xdr:to>
    <xdr:pic>
      <xdr:nvPicPr>
        <xdr:cNvPr id="3092" name="Imagen 5">
          <a:extLst>
            <a:ext uri="{FF2B5EF4-FFF2-40B4-BE49-F238E27FC236}">
              <a16:creationId xmlns:a16="http://schemas.microsoft.com/office/drawing/2014/main" id="{71D96359-6968-4398-A697-AA3840C1809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 y="71467980"/>
          <a:ext cx="2087880" cy="1242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632460</xdr:colOff>
      <xdr:row>35</xdr:row>
      <xdr:rowOff>106680</xdr:rowOff>
    </xdr:from>
    <xdr:to>
      <xdr:col>2</xdr:col>
      <xdr:colOff>1943100</xdr:colOff>
      <xdr:row>42</xdr:row>
      <xdr:rowOff>129540</xdr:rowOff>
    </xdr:to>
    <xdr:pic>
      <xdr:nvPicPr>
        <xdr:cNvPr id="4112" name="Imagen 1">
          <a:extLst>
            <a:ext uri="{FF2B5EF4-FFF2-40B4-BE49-F238E27FC236}">
              <a16:creationId xmlns:a16="http://schemas.microsoft.com/office/drawing/2014/main" id="{2A47E5FE-C34E-49CD-996A-E6A0F07DE0F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77240" y="7307580"/>
          <a:ext cx="2095500" cy="12496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449580</xdr:colOff>
      <xdr:row>77</xdr:row>
      <xdr:rowOff>152400</xdr:rowOff>
    </xdr:from>
    <xdr:to>
      <xdr:col>2</xdr:col>
      <xdr:colOff>1752600</xdr:colOff>
      <xdr:row>84</xdr:row>
      <xdr:rowOff>175260</xdr:rowOff>
    </xdr:to>
    <xdr:pic>
      <xdr:nvPicPr>
        <xdr:cNvPr id="4113" name="Imagen 2">
          <a:extLst>
            <a:ext uri="{FF2B5EF4-FFF2-40B4-BE49-F238E27FC236}">
              <a16:creationId xmlns:a16="http://schemas.microsoft.com/office/drawing/2014/main" id="{DE753F77-B456-412C-A8CA-DFA4698BFD0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94360" y="15781020"/>
          <a:ext cx="2087880" cy="12496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457200</xdr:colOff>
      <xdr:row>120</xdr:row>
      <xdr:rowOff>30480</xdr:rowOff>
    </xdr:from>
    <xdr:to>
      <xdr:col>2</xdr:col>
      <xdr:colOff>1767840</xdr:colOff>
      <xdr:row>127</xdr:row>
      <xdr:rowOff>45720</xdr:rowOff>
    </xdr:to>
    <xdr:pic>
      <xdr:nvPicPr>
        <xdr:cNvPr id="4114" name="Imagen 3">
          <a:extLst>
            <a:ext uri="{FF2B5EF4-FFF2-40B4-BE49-F238E27FC236}">
              <a16:creationId xmlns:a16="http://schemas.microsoft.com/office/drawing/2014/main" id="{E0476626-41BC-4F1F-A6D7-147DF9D61B4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01980" y="24262080"/>
          <a:ext cx="2095500" cy="12496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327660</xdr:colOff>
      <xdr:row>162</xdr:row>
      <xdr:rowOff>22860</xdr:rowOff>
    </xdr:from>
    <xdr:to>
      <xdr:col>2</xdr:col>
      <xdr:colOff>1638300</xdr:colOff>
      <xdr:row>169</xdr:row>
      <xdr:rowOff>30480</xdr:rowOff>
    </xdr:to>
    <xdr:pic>
      <xdr:nvPicPr>
        <xdr:cNvPr id="4115" name="Imagen 4">
          <a:extLst>
            <a:ext uri="{FF2B5EF4-FFF2-40B4-BE49-F238E27FC236}">
              <a16:creationId xmlns:a16="http://schemas.microsoft.com/office/drawing/2014/main" id="{72E10D60-593F-4905-8EAB-08275453CBD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72440" y="32766000"/>
          <a:ext cx="2095500" cy="1242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502920</xdr:colOff>
      <xdr:row>203</xdr:row>
      <xdr:rowOff>129540</xdr:rowOff>
    </xdr:from>
    <xdr:to>
      <xdr:col>2</xdr:col>
      <xdr:colOff>1813560</xdr:colOff>
      <xdr:row>210</xdr:row>
      <xdr:rowOff>152400</xdr:rowOff>
    </xdr:to>
    <xdr:pic>
      <xdr:nvPicPr>
        <xdr:cNvPr id="4116" name="Imagen 5">
          <a:extLst>
            <a:ext uri="{FF2B5EF4-FFF2-40B4-BE49-F238E27FC236}">
              <a16:creationId xmlns:a16="http://schemas.microsoft.com/office/drawing/2014/main" id="{AF68AD22-31D3-4737-A540-4CD7A2A91BD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47700" y="41208960"/>
          <a:ext cx="2095500" cy="12496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388620</xdr:colOff>
      <xdr:row>32</xdr:row>
      <xdr:rowOff>106680</xdr:rowOff>
    </xdr:from>
    <xdr:to>
      <xdr:col>2</xdr:col>
      <xdr:colOff>1783080</xdr:colOff>
      <xdr:row>39</xdr:row>
      <xdr:rowOff>99060</xdr:rowOff>
    </xdr:to>
    <xdr:pic>
      <xdr:nvPicPr>
        <xdr:cNvPr id="5127" name="Imagen 1">
          <a:extLst>
            <a:ext uri="{FF2B5EF4-FFF2-40B4-BE49-F238E27FC236}">
              <a16:creationId xmlns:a16="http://schemas.microsoft.com/office/drawing/2014/main" id="{04E46EAF-4DA9-4894-8340-CC31C02202B7}"/>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533400" y="7025640"/>
          <a:ext cx="2179320" cy="1234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327660</xdr:colOff>
      <xdr:row>71</xdr:row>
      <xdr:rowOff>53340</xdr:rowOff>
    </xdr:from>
    <xdr:to>
      <xdr:col>2</xdr:col>
      <xdr:colOff>1722120</xdr:colOff>
      <xdr:row>78</xdr:row>
      <xdr:rowOff>53340</xdr:rowOff>
    </xdr:to>
    <xdr:pic>
      <xdr:nvPicPr>
        <xdr:cNvPr id="5128" name="Imagen 2">
          <a:extLst>
            <a:ext uri="{FF2B5EF4-FFF2-40B4-BE49-F238E27FC236}">
              <a16:creationId xmlns:a16="http://schemas.microsoft.com/office/drawing/2014/main" id="{E78CD123-7940-4CEF-B3EB-7E05D300499B}"/>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472440" y="14264640"/>
          <a:ext cx="2179320" cy="12496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472440</xdr:colOff>
      <xdr:row>118</xdr:row>
      <xdr:rowOff>7620</xdr:rowOff>
    </xdr:from>
    <xdr:to>
      <xdr:col>2</xdr:col>
      <xdr:colOff>1866900</xdr:colOff>
      <xdr:row>125</xdr:row>
      <xdr:rowOff>0</xdr:rowOff>
    </xdr:to>
    <xdr:pic>
      <xdr:nvPicPr>
        <xdr:cNvPr id="5129" name="Imagen 3">
          <a:extLst>
            <a:ext uri="{FF2B5EF4-FFF2-40B4-BE49-F238E27FC236}">
              <a16:creationId xmlns:a16="http://schemas.microsoft.com/office/drawing/2014/main" id="{34039973-D3DE-414E-927C-F31CA273811A}"/>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617220" y="23431500"/>
          <a:ext cx="2179320" cy="1234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1</xdr:col>
      <xdr:colOff>396240</xdr:colOff>
      <xdr:row>36</xdr:row>
      <xdr:rowOff>45720</xdr:rowOff>
    </xdr:from>
    <xdr:to>
      <xdr:col>2</xdr:col>
      <xdr:colOff>1668780</xdr:colOff>
      <xdr:row>43</xdr:row>
      <xdr:rowOff>76200</xdr:rowOff>
    </xdr:to>
    <xdr:pic>
      <xdr:nvPicPr>
        <xdr:cNvPr id="6162" name="Imagen 1">
          <a:extLst>
            <a:ext uri="{FF2B5EF4-FFF2-40B4-BE49-F238E27FC236}">
              <a16:creationId xmlns:a16="http://schemas.microsoft.com/office/drawing/2014/main" id="{967B31DD-19DE-4402-ABFF-C074F410482B}"/>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624840" y="7475220"/>
          <a:ext cx="2194560" cy="1280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320040</xdr:colOff>
      <xdr:row>80</xdr:row>
      <xdr:rowOff>99060</xdr:rowOff>
    </xdr:from>
    <xdr:to>
      <xdr:col>2</xdr:col>
      <xdr:colOff>1592580</xdr:colOff>
      <xdr:row>87</xdr:row>
      <xdr:rowOff>121920</xdr:rowOff>
    </xdr:to>
    <xdr:pic>
      <xdr:nvPicPr>
        <xdr:cNvPr id="6163" name="Imagen 2">
          <a:extLst>
            <a:ext uri="{FF2B5EF4-FFF2-40B4-BE49-F238E27FC236}">
              <a16:creationId xmlns:a16="http://schemas.microsoft.com/office/drawing/2014/main" id="{2ADA69C1-92A8-4BA7-B90D-77F6DAE0EA06}"/>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548640" y="15621000"/>
          <a:ext cx="2194560" cy="1272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175260</xdr:colOff>
      <xdr:row>118</xdr:row>
      <xdr:rowOff>152400</xdr:rowOff>
    </xdr:from>
    <xdr:to>
      <xdr:col>2</xdr:col>
      <xdr:colOff>1455420</xdr:colOff>
      <xdr:row>126</xdr:row>
      <xdr:rowOff>7620</xdr:rowOff>
    </xdr:to>
    <xdr:pic>
      <xdr:nvPicPr>
        <xdr:cNvPr id="6164" name="Imagen 3">
          <a:extLst>
            <a:ext uri="{FF2B5EF4-FFF2-40B4-BE49-F238E27FC236}">
              <a16:creationId xmlns:a16="http://schemas.microsoft.com/office/drawing/2014/main" id="{FF5F2F5C-5616-46C4-B782-A3E6C4CF2BA8}"/>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403860" y="22730460"/>
          <a:ext cx="2202180" cy="1280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175260</xdr:colOff>
      <xdr:row>157</xdr:row>
      <xdr:rowOff>15240</xdr:rowOff>
    </xdr:from>
    <xdr:to>
      <xdr:col>2</xdr:col>
      <xdr:colOff>1447800</xdr:colOff>
      <xdr:row>164</xdr:row>
      <xdr:rowOff>38100</xdr:rowOff>
    </xdr:to>
    <xdr:pic>
      <xdr:nvPicPr>
        <xdr:cNvPr id="6165" name="Imagen 4">
          <a:extLst>
            <a:ext uri="{FF2B5EF4-FFF2-40B4-BE49-F238E27FC236}">
              <a16:creationId xmlns:a16="http://schemas.microsoft.com/office/drawing/2014/main" id="{26C876FE-1431-4128-BE96-D08A7B92FDF7}"/>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403860" y="30274260"/>
          <a:ext cx="2194560" cy="1272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266700</xdr:colOff>
      <xdr:row>197</xdr:row>
      <xdr:rowOff>129540</xdr:rowOff>
    </xdr:from>
    <xdr:to>
      <xdr:col>2</xdr:col>
      <xdr:colOff>1539240</xdr:colOff>
      <xdr:row>204</xdr:row>
      <xdr:rowOff>175260</xdr:rowOff>
    </xdr:to>
    <xdr:pic>
      <xdr:nvPicPr>
        <xdr:cNvPr id="6166" name="Imagen 5">
          <a:extLst>
            <a:ext uri="{FF2B5EF4-FFF2-40B4-BE49-F238E27FC236}">
              <a16:creationId xmlns:a16="http://schemas.microsoft.com/office/drawing/2014/main" id="{C1A1C44F-CE5E-49ED-BD5F-1EAE40C4D488}"/>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495300" y="37741860"/>
          <a:ext cx="2194560" cy="128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601980</xdr:colOff>
      <xdr:row>240</xdr:row>
      <xdr:rowOff>30480</xdr:rowOff>
    </xdr:from>
    <xdr:to>
      <xdr:col>2</xdr:col>
      <xdr:colOff>1874520</xdr:colOff>
      <xdr:row>247</xdr:row>
      <xdr:rowOff>60960</xdr:rowOff>
    </xdr:to>
    <xdr:pic>
      <xdr:nvPicPr>
        <xdr:cNvPr id="6167" name="Imagen 6">
          <a:extLst>
            <a:ext uri="{FF2B5EF4-FFF2-40B4-BE49-F238E27FC236}">
              <a16:creationId xmlns:a16="http://schemas.microsoft.com/office/drawing/2014/main" id="{BF91755C-4857-400E-A1F9-A374DF368F26}"/>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30580" y="46344840"/>
          <a:ext cx="2194560" cy="1280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449580</xdr:colOff>
      <xdr:row>279</xdr:row>
      <xdr:rowOff>45720</xdr:rowOff>
    </xdr:from>
    <xdr:to>
      <xdr:col>2</xdr:col>
      <xdr:colOff>1722120</xdr:colOff>
      <xdr:row>286</xdr:row>
      <xdr:rowOff>76200</xdr:rowOff>
    </xdr:to>
    <xdr:pic>
      <xdr:nvPicPr>
        <xdr:cNvPr id="6168" name="Imagen 7">
          <a:extLst>
            <a:ext uri="{FF2B5EF4-FFF2-40B4-BE49-F238E27FC236}">
              <a16:creationId xmlns:a16="http://schemas.microsoft.com/office/drawing/2014/main" id="{155DCCC8-0C52-42CD-A4E6-19AA0629133E}"/>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678180" y="53690520"/>
          <a:ext cx="2194560" cy="1280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1</xdr:col>
      <xdr:colOff>381000</xdr:colOff>
      <xdr:row>31</xdr:row>
      <xdr:rowOff>175260</xdr:rowOff>
    </xdr:from>
    <xdr:to>
      <xdr:col>2</xdr:col>
      <xdr:colOff>1600200</xdr:colOff>
      <xdr:row>39</xdr:row>
      <xdr:rowOff>0</xdr:rowOff>
    </xdr:to>
    <xdr:pic>
      <xdr:nvPicPr>
        <xdr:cNvPr id="7171" name="Imagen 1">
          <a:extLst>
            <a:ext uri="{FF2B5EF4-FFF2-40B4-BE49-F238E27FC236}">
              <a16:creationId xmlns:a16="http://schemas.microsoft.com/office/drawing/2014/main" id="{D523382D-DB68-4C18-8952-8E409C8D0EA2}"/>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579120" y="6362700"/>
          <a:ext cx="2186940" cy="12496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1</xdr:col>
      <xdr:colOff>228600</xdr:colOff>
      <xdr:row>40</xdr:row>
      <xdr:rowOff>91440</xdr:rowOff>
    </xdr:from>
    <xdr:to>
      <xdr:col>2</xdr:col>
      <xdr:colOff>1501140</xdr:colOff>
      <xdr:row>47</xdr:row>
      <xdr:rowOff>114300</xdr:rowOff>
    </xdr:to>
    <xdr:pic>
      <xdr:nvPicPr>
        <xdr:cNvPr id="8201" name="Imagen 1">
          <a:extLst>
            <a:ext uri="{FF2B5EF4-FFF2-40B4-BE49-F238E27FC236}">
              <a16:creationId xmlns:a16="http://schemas.microsoft.com/office/drawing/2014/main" id="{8945CC12-FDC6-4A77-BE00-D8C23EFFD59D}"/>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464820" y="7993380"/>
          <a:ext cx="2194560" cy="1272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365760</xdr:colOff>
      <xdr:row>81</xdr:row>
      <xdr:rowOff>53340</xdr:rowOff>
    </xdr:from>
    <xdr:to>
      <xdr:col>2</xdr:col>
      <xdr:colOff>1645920</xdr:colOff>
      <xdr:row>88</xdr:row>
      <xdr:rowOff>83820</xdr:rowOff>
    </xdr:to>
    <xdr:pic>
      <xdr:nvPicPr>
        <xdr:cNvPr id="8202" name="Imagen 2">
          <a:extLst>
            <a:ext uri="{FF2B5EF4-FFF2-40B4-BE49-F238E27FC236}">
              <a16:creationId xmlns:a16="http://schemas.microsoft.com/office/drawing/2014/main" id="{8D55A4EF-6808-4137-84E6-2462E6AF55B1}"/>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601980" y="15979140"/>
          <a:ext cx="2202180" cy="1280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350520</xdr:colOff>
      <xdr:row>122</xdr:row>
      <xdr:rowOff>60960</xdr:rowOff>
    </xdr:from>
    <xdr:to>
      <xdr:col>2</xdr:col>
      <xdr:colOff>1623060</xdr:colOff>
      <xdr:row>129</xdr:row>
      <xdr:rowOff>83820</xdr:rowOff>
    </xdr:to>
    <xdr:pic>
      <xdr:nvPicPr>
        <xdr:cNvPr id="8203" name="Imagen 3">
          <a:extLst>
            <a:ext uri="{FF2B5EF4-FFF2-40B4-BE49-F238E27FC236}">
              <a16:creationId xmlns:a16="http://schemas.microsoft.com/office/drawing/2014/main" id="{1664F5A7-E5B0-495B-9561-27AC872B3859}"/>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586740" y="23530560"/>
          <a:ext cx="2194560" cy="1272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693420</xdr:colOff>
      <xdr:row>167</xdr:row>
      <xdr:rowOff>121920</xdr:rowOff>
    </xdr:from>
    <xdr:to>
      <xdr:col>2</xdr:col>
      <xdr:colOff>1965960</xdr:colOff>
      <xdr:row>174</xdr:row>
      <xdr:rowOff>167640</xdr:rowOff>
    </xdr:to>
    <xdr:pic>
      <xdr:nvPicPr>
        <xdr:cNvPr id="8204" name="Imagen 4">
          <a:extLst>
            <a:ext uri="{FF2B5EF4-FFF2-40B4-BE49-F238E27FC236}">
              <a16:creationId xmlns:a16="http://schemas.microsoft.com/office/drawing/2014/main" id="{9FB30FAD-66A2-4EED-A3D8-DE5C7AD6CA24}"/>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929640" y="32247840"/>
          <a:ext cx="2194560" cy="128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1</xdr:col>
      <xdr:colOff>152400</xdr:colOff>
      <xdr:row>33</xdr:row>
      <xdr:rowOff>38100</xdr:rowOff>
    </xdr:from>
    <xdr:to>
      <xdr:col>2</xdr:col>
      <xdr:colOff>1363980</xdr:colOff>
      <xdr:row>40</xdr:row>
      <xdr:rowOff>53340</xdr:rowOff>
    </xdr:to>
    <xdr:pic>
      <xdr:nvPicPr>
        <xdr:cNvPr id="9219" name="Imagen 1">
          <a:extLst>
            <a:ext uri="{FF2B5EF4-FFF2-40B4-BE49-F238E27FC236}">
              <a16:creationId xmlns:a16="http://schemas.microsoft.com/office/drawing/2014/main" id="{0F280698-BA60-4954-AB9B-DAAFB8C93A63}"/>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609600" y="6606540"/>
          <a:ext cx="2179320" cy="1264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1</xdr:col>
      <xdr:colOff>289560</xdr:colOff>
      <xdr:row>36</xdr:row>
      <xdr:rowOff>175260</xdr:rowOff>
    </xdr:from>
    <xdr:to>
      <xdr:col>2</xdr:col>
      <xdr:colOff>1592580</xdr:colOff>
      <xdr:row>44</xdr:row>
      <xdr:rowOff>0</xdr:rowOff>
    </xdr:to>
    <xdr:pic>
      <xdr:nvPicPr>
        <xdr:cNvPr id="10245" name="Imagen 1">
          <a:extLst>
            <a:ext uri="{FF2B5EF4-FFF2-40B4-BE49-F238E27FC236}">
              <a16:creationId xmlns:a16="http://schemas.microsoft.com/office/drawing/2014/main" id="{66612E6B-C607-4C10-B172-A113409481F7}"/>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457200" y="7635240"/>
          <a:ext cx="2194560" cy="12496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251460</xdr:colOff>
      <xdr:row>85</xdr:row>
      <xdr:rowOff>38100</xdr:rowOff>
    </xdr:from>
    <xdr:to>
      <xdr:col>2</xdr:col>
      <xdr:colOff>1546860</xdr:colOff>
      <xdr:row>92</xdr:row>
      <xdr:rowOff>45720</xdr:rowOff>
    </xdr:to>
    <xdr:pic>
      <xdr:nvPicPr>
        <xdr:cNvPr id="10246" name="Imagen 2">
          <a:extLst>
            <a:ext uri="{FF2B5EF4-FFF2-40B4-BE49-F238E27FC236}">
              <a16:creationId xmlns:a16="http://schemas.microsoft.com/office/drawing/2014/main" id="{9F1B9F65-F12F-48A3-8E34-4E7D40F5CCCB}"/>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419100" y="17145000"/>
          <a:ext cx="2186940" cy="1257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1</xdr:col>
      <xdr:colOff>381000</xdr:colOff>
      <xdr:row>35</xdr:row>
      <xdr:rowOff>129540</xdr:rowOff>
    </xdr:from>
    <xdr:to>
      <xdr:col>2</xdr:col>
      <xdr:colOff>1615440</xdr:colOff>
      <xdr:row>42</xdr:row>
      <xdr:rowOff>144780</xdr:rowOff>
    </xdr:to>
    <xdr:pic>
      <xdr:nvPicPr>
        <xdr:cNvPr id="11277" name="Imagen 1">
          <a:extLst>
            <a:ext uri="{FF2B5EF4-FFF2-40B4-BE49-F238E27FC236}">
              <a16:creationId xmlns:a16="http://schemas.microsoft.com/office/drawing/2014/main" id="{304CBB90-E138-4033-B0DC-5D719B6D0362}"/>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594360" y="6819900"/>
          <a:ext cx="2194560" cy="1264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373380</xdr:colOff>
      <xdr:row>76</xdr:row>
      <xdr:rowOff>167640</xdr:rowOff>
    </xdr:from>
    <xdr:to>
      <xdr:col>2</xdr:col>
      <xdr:colOff>1607820</xdr:colOff>
      <xdr:row>84</xdr:row>
      <xdr:rowOff>7620</xdr:rowOff>
    </xdr:to>
    <xdr:pic>
      <xdr:nvPicPr>
        <xdr:cNvPr id="11278" name="Imagen 2">
          <a:extLst>
            <a:ext uri="{FF2B5EF4-FFF2-40B4-BE49-F238E27FC236}">
              <a16:creationId xmlns:a16="http://schemas.microsoft.com/office/drawing/2014/main" id="{61EE8C89-FDB8-4A19-85A3-69BC13825AF0}"/>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586740" y="15354300"/>
          <a:ext cx="2194560" cy="1264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281940</xdr:colOff>
      <xdr:row>119</xdr:row>
      <xdr:rowOff>38100</xdr:rowOff>
    </xdr:from>
    <xdr:to>
      <xdr:col>2</xdr:col>
      <xdr:colOff>1508760</xdr:colOff>
      <xdr:row>126</xdr:row>
      <xdr:rowOff>45720</xdr:rowOff>
    </xdr:to>
    <xdr:pic>
      <xdr:nvPicPr>
        <xdr:cNvPr id="11279" name="Imagen 3">
          <a:extLst>
            <a:ext uri="{FF2B5EF4-FFF2-40B4-BE49-F238E27FC236}">
              <a16:creationId xmlns:a16="http://schemas.microsoft.com/office/drawing/2014/main" id="{C95F0A25-B6B6-454B-9D58-F1C97FAD3EA6}"/>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495300" y="23469600"/>
          <a:ext cx="2186940" cy="1257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320040</xdr:colOff>
      <xdr:row>162</xdr:row>
      <xdr:rowOff>53340</xdr:rowOff>
    </xdr:from>
    <xdr:to>
      <xdr:col>2</xdr:col>
      <xdr:colOff>1554480</xdr:colOff>
      <xdr:row>169</xdr:row>
      <xdr:rowOff>60960</xdr:rowOff>
    </xdr:to>
    <xdr:pic>
      <xdr:nvPicPr>
        <xdr:cNvPr id="11280" name="Imagen 4">
          <a:extLst>
            <a:ext uri="{FF2B5EF4-FFF2-40B4-BE49-F238E27FC236}">
              <a16:creationId xmlns:a16="http://schemas.microsoft.com/office/drawing/2014/main" id="{99D48B53-C591-4545-AE52-763103C3F59F}"/>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533400" y="31706820"/>
          <a:ext cx="2194560" cy="1257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175260</xdr:colOff>
      <xdr:row>204</xdr:row>
      <xdr:rowOff>121920</xdr:rowOff>
    </xdr:from>
    <xdr:to>
      <xdr:col>2</xdr:col>
      <xdr:colOff>1409700</xdr:colOff>
      <xdr:row>211</xdr:row>
      <xdr:rowOff>137160</xdr:rowOff>
    </xdr:to>
    <xdr:pic>
      <xdr:nvPicPr>
        <xdr:cNvPr id="11281" name="Imagen 5">
          <a:extLst>
            <a:ext uri="{FF2B5EF4-FFF2-40B4-BE49-F238E27FC236}">
              <a16:creationId xmlns:a16="http://schemas.microsoft.com/office/drawing/2014/main" id="{2975A333-D52D-44A1-8577-937A17924E87}"/>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388620" y="39867840"/>
          <a:ext cx="2194560" cy="1264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518160</xdr:colOff>
      <xdr:row>241</xdr:row>
      <xdr:rowOff>167640</xdr:rowOff>
    </xdr:from>
    <xdr:to>
      <xdr:col>2</xdr:col>
      <xdr:colOff>1752600</xdr:colOff>
      <xdr:row>249</xdr:row>
      <xdr:rowOff>7620</xdr:rowOff>
    </xdr:to>
    <xdr:pic>
      <xdr:nvPicPr>
        <xdr:cNvPr id="11282" name="Imagen 6">
          <a:extLst>
            <a:ext uri="{FF2B5EF4-FFF2-40B4-BE49-F238E27FC236}">
              <a16:creationId xmlns:a16="http://schemas.microsoft.com/office/drawing/2014/main" id="{4AAA347B-0444-461C-89F0-7C3D7505FBA1}"/>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731520" y="46741080"/>
          <a:ext cx="2194560" cy="1264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1</xdr:col>
      <xdr:colOff>289560</xdr:colOff>
      <xdr:row>33</xdr:row>
      <xdr:rowOff>0</xdr:rowOff>
    </xdr:from>
    <xdr:to>
      <xdr:col>2</xdr:col>
      <xdr:colOff>1524000</xdr:colOff>
      <xdr:row>40</xdr:row>
      <xdr:rowOff>7620</xdr:rowOff>
    </xdr:to>
    <xdr:pic>
      <xdr:nvPicPr>
        <xdr:cNvPr id="12297" name="Imagen 1">
          <a:extLst>
            <a:ext uri="{FF2B5EF4-FFF2-40B4-BE49-F238E27FC236}">
              <a16:creationId xmlns:a16="http://schemas.microsoft.com/office/drawing/2014/main" id="{4D29CF71-5910-42B5-8C72-FD1F59EFA6F5}"/>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502920" y="6576060"/>
          <a:ext cx="2186940" cy="1257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541020</xdr:colOff>
      <xdr:row>75</xdr:row>
      <xdr:rowOff>106680</xdr:rowOff>
    </xdr:from>
    <xdr:to>
      <xdr:col>2</xdr:col>
      <xdr:colOff>1783080</xdr:colOff>
      <xdr:row>82</xdr:row>
      <xdr:rowOff>129540</xdr:rowOff>
    </xdr:to>
    <xdr:pic>
      <xdr:nvPicPr>
        <xdr:cNvPr id="12298" name="Imagen 2">
          <a:extLst>
            <a:ext uri="{FF2B5EF4-FFF2-40B4-BE49-F238E27FC236}">
              <a16:creationId xmlns:a16="http://schemas.microsoft.com/office/drawing/2014/main" id="{9E43FBD8-961B-4450-BAA5-2EEB59DCBC31}"/>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754380" y="14859000"/>
          <a:ext cx="2194560" cy="1264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914400</xdr:colOff>
      <xdr:row>125</xdr:row>
      <xdr:rowOff>15240</xdr:rowOff>
    </xdr:from>
    <xdr:to>
      <xdr:col>2</xdr:col>
      <xdr:colOff>2156460</xdr:colOff>
      <xdr:row>132</xdr:row>
      <xdr:rowOff>30480</xdr:rowOff>
    </xdr:to>
    <xdr:pic>
      <xdr:nvPicPr>
        <xdr:cNvPr id="12299" name="Imagen 3">
          <a:extLst>
            <a:ext uri="{FF2B5EF4-FFF2-40B4-BE49-F238E27FC236}">
              <a16:creationId xmlns:a16="http://schemas.microsoft.com/office/drawing/2014/main" id="{00A477FD-50C1-4EA0-B14A-30A7475FB0B5}"/>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27760" y="24528780"/>
          <a:ext cx="2194560" cy="1264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373380</xdr:colOff>
      <xdr:row>170</xdr:row>
      <xdr:rowOff>68580</xdr:rowOff>
    </xdr:from>
    <xdr:to>
      <xdr:col>2</xdr:col>
      <xdr:colOff>1615440</xdr:colOff>
      <xdr:row>177</xdr:row>
      <xdr:rowOff>76200</xdr:rowOff>
    </xdr:to>
    <xdr:pic>
      <xdr:nvPicPr>
        <xdr:cNvPr id="12300" name="Imagen 4">
          <a:extLst>
            <a:ext uri="{FF2B5EF4-FFF2-40B4-BE49-F238E27FC236}">
              <a16:creationId xmlns:a16="http://schemas.microsoft.com/office/drawing/2014/main" id="{DDB1BC33-EAF0-4F4E-854D-5736BD009798}"/>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586740" y="33451800"/>
          <a:ext cx="2194560" cy="1257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1</xdr:col>
      <xdr:colOff>769620</xdr:colOff>
      <xdr:row>1499</xdr:row>
      <xdr:rowOff>22860</xdr:rowOff>
    </xdr:from>
    <xdr:to>
      <xdr:col>2</xdr:col>
      <xdr:colOff>1135380</xdr:colOff>
      <xdr:row>1503</xdr:row>
      <xdr:rowOff>99060</xdr:rowOff>
    </xdr:to>
    <xdr:pic>
      <xdr:nvPicPr>
        <xdr:cNvPr id="16385" name="Imagen 1">
          <a:extLst>
            <a:ext uri="{FF2B5EF4-FFF2-40B4-BE49-F238E27FC236}">
              <a16:creationId xmlns:a16="http://schemas.microsoft.com/office/drawing/2014/main" id="{4EF73EB9-FD85-454D-8EF0-5F66A106661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98220" y="276758400"/>
          <a:ext cx="1287780" cy="777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693420</xdr:colOff>
      <xdr:row>1463</xdr:row>
      <xdr:rowOff>175260</xdr:rowOff>
    </xdr:from>
    <xdr:to>
      <xdr:col>2</xdr:col>
      <xdr:colOff>1059180</xdr:colOff>
      <xdr:row>1468</xdr:row>
      <xdr:rowOff>68580</xdr:rowOff>
    </xdr:to>
    <xdr:pic>
      <xdr:nvPicPr>
        <xdr:cNvPr id="16386" name="Imagen 2">
          <a:extLst>
            <a:ext uri="{FF2B5EF4-FFF2-40B4-BE49-F238E27FC236}">
              <a16:creationId xmlns:a16="http://schemas.microsoft.com/office/drawing/2014/main" id="{97D5E678-6992-4F7F-88CA-0CADFE22E11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2020" y="270296640"/>
          <a:ext cx="1287780" cy="777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891540</xdr:colOff>
      <xdr:row>1429</xdr:row>
      <xdr:rowOff>38100</xdr:rowOff>
    </xdr:from>
    <xdr:to>
      <xdr:col>2</xdr:col>
      <xdr:colOff>1257300</xdr:colOff>
      <xdr:row>1433</xdr:row>
      <xdr:rowOff>114300</xdr:rowOff>
    </xdr:to>
    <xdr:pic>
      <xdr:nvPicPr>
        <xdr:cNvPr id="16387" name="Imagen 3">
          <a:extLst>
            <a:ext uri="{FF2B5EF4-FFF2-40B4-BE49-F238E27FC236}">
              <a16:creationId xmlns:a16="http://schemas.microsoft.com/office/drawing/2014/main" id="{60889823-BB0B-4EFD-90DC-2244C62D49F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20140" y="263911080"/>
          <a:ext cx="1287780" cy="777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15240</xdr:colOff>
      <xdr:row>1394</xdr:row>
      <xdr:rowOff>7620</xdr:rowOff>
    </xdr:from>
    <xdr:to>
      <xdr:col>2</xdr:col>
      <xdr:colOff>1303020</xdr:colOff>
      <xdr:row>1398</xdr:row>
      <xdr:rowOff>83820</xdr:rowOff>
    </xdr:to>
    <xdr:pic>
      <xdr:nvPicPr>
        <xdr:cNvPr id="16388" name="Imagen 4">
          <a:extLst>
            <a:ext uri="{FF2B5EF4-FFF2-40B4-BE49-F238E27FC236}">
              <a16:creationId xmlns:a16="http://schemas.microsoft.com/office/drawing/2014/main" id="{3E503232-CF62-4188-9617-37A828C6EF0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65860" y="257449320"/>
          <a:ext cx="1287780" cy="777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891540</xdr:colOff>
      <xdr:row>1359</xdr:row>
      <xdr:rowOff>22860</xdr:rowOff>
    </xdr:from>
    <xdr:to>
      <xdr:col>2</xdr:col>
      <xdr:colOff>1257300</xdr:colOff>
      <xdr:row>1363</xdr:row>
      <xdr:rowOff>99060</xdr:rowOff>
    </xdr:to>
    <xdr:pic>
      <xdr:nvPicPr>
        <xdr:cNvPr id="16389" name="Imagen 5">
          <a:extLst>
            <a:ext uri="{FF2B5EF4-FFF2-40B4-BE49-F238E27FC236}">
              <a16:creationId xmlns:a16="http://schemas.microsoft.com/office/drawing/2014/main" id="{C6C04EC3-64C6-4EA9-B167-4B14964FCF1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20140" y="251033280"/>
          <a:ext cx="1287780" cy="777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914400</xdr:colOff>
      <xdr:row>1323</xdr:row>
      <xdr:rowOff>160020</xdr:rowOff>
    </xdr:from>
    <xdr:to>
      <xdr:col>2</xdr:col>
      <xdr:colOff>1280160</xdr:colOff>
      <xdr:row>1328</xdr:row>
      <xdr:rowOff>53340</xdr:rowOff>
    </xdr:to>
    <xdr:pic>
      <xdr:nvPicPr>
        <xdr:cNvPr id="16390" name="Imagen 6">
          <a:extLst>
            <a:ext uri="{FF2B5EF4-FFF2-40B4-BE49-F238E27FC236}">
              <a16:creationId xmlns:a16="http://schemas.microsoft.com/office/drawing/2014/main" id="{EAC74EC1-9427-4993-BAFF-3CA27AD0E78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43000" y="244556280"/>
          <a:ext cx="1287780" cy="777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7620</xdr:colOff>
      <xdr:row>1288</xdr:row>
      <xdr:rowOff>144780</xdr:rowOff>
    </xdr:from>
    <xdr:to>
      <xdr:col>2</xdr:col>
      <xdr:colOff>1295400</xdr:colOff>
      <xdr:row>1293</xdr:row>
      <xdr:rowOff>38100</xdr:rowOff>
    </xdr:to>
    <xdr:pic>
      <xdr:nvPicPr>
        <xdr:cNvPr id="16391" name="Imagen 7">
          <a:extLst>
            <a:ext uri="{FF2B5EF4-FFF2-40B4-BE49-F238E27FC236}">
              <a16:creationId xmlns:a16="http://schemas.microsoft.com/office/drawing/2014/main" id="{679A3E3C-3BBB-4A9F-9EE2-F718ECA7B91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58240" y="238109760"/>
          <a:ext cx="1287780" cy="777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891540</xdr:colOff>
      <xdr:row>1253</xdr:row>
      <xdr:rowOff>144780</xdr:rowOff>
    </xdr:from>
    <xdr:to>
      <xdr:col>2</xdr:col>
      <xdr:colOff>1257300</xdr:colOff>
      <xdr:row>1258</xdr:row>
      <xdr:rowOff>38100</xdr:rowOff>
    </xdr:to>
    <xdr:pic>
      <xdr:nvPicPr>
        <xdr:cNvPr id="16392" name="Imagen 8">
          <a:extLst>
            <a:ext uri="{FF2B5EF4-FFF2-40B4-BE49-F238E27FC236}">
              <a16:creationId xmlns:a16="http://schemas.microsoft.com/office/drawing/2014/main" id="{6D5840B1-336F-470C-8DC6-0487A26AADE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20140" y="231678480"/>
          <a:ext cx="1287780" cy="777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7620</xdr:colOff>
      <xdr:row>1218</xdr:row>
      <xdr:rowOff>175260</xdr:rowOff>
    </xdr:from>
    <xdr:to>
      <xdr:col>2</xdr:col>
      <xdr:colOff>1295400</xdr:colOff>
      <xdr:row>1223</xdr:row>
      <xdr:rowOff>68580</xdr:rowOff>
    </xdr:to>
    <xdr:pic>
      <xdr:nvPicPr>
        <xdr:cNvPr id="16393" name="Imagen 9">
          <a:extLst>
            <a:ext uri="{FF2B5EF4-FFF2-40B4-BE49-F238E27FC236}">
              <a16:creationId xmlns:a16="http://schemas.microsoft.com/office/drawing/2014/main" id="{B301971B-4176-404D-9EBD-D2C13B08060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58240" y="225277680"/>
          <a:ext cx="1287780" cy="777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891540</xdr:colOff>
      <xdr:row>1184</xdr:row>
      <xdr:rowOff>0</xdr:rowOff>
    </xdr:from>
    <xdr:to>
      <xdr:col>2</xdr:col>
      <xdr:colOff>1257300</xdr:colOff>
      <xdr:row>1188</xdr:row>
      <xdr:rowOff>76200</xdr:rowOff>
    </xdr:to>
    <xdr:pic>
      <xdr:nvPicPr>
        <xdr:cNvPr id="16394" name="Imagen 10">
          <a:extLst>
            <a:ext uri="{FF2B5EF4-FFF2-40B4-BE49-F238E27FC236}">
              <a16:creationId xmlns:a16="http://schemas.microsoft.com/office/drawing/2014/main" id="{E85C2083-65EA-472E-A389-F136CE15547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20140" y="218854020"/>
          <a:ext cx="1287780" cy="777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30480</xdr:colOff>
      <xdr:row>1148</xdr:row>
      <xdr:rowOff>144780</xdr:rowOff>
    </xdr:from>
    <xdr:to>
      <xdr:col>2</xdr:col>
      <xdr:colOff>1318260</xdr:colOff>
      <xdr:row>1153</xdr:row>
      <xdr:rowOff>38100</xdr:rowOff>
    </xdr:to>
    <xdr:pic>
      <xdr:nvPicPr>
        <xdr:cNvPr id="16395" name="Imagen 11">
          <a:extLst>
            <a:ext uri="{FF2B5EF4-FFF2-40B4-BE49-F238E27FC236}">
              <a16:creationId xmlns:a16="http://schemas.microsoft.com/office/drawing/2014/main" id="{A68CB8B1-91B8-46D9-8A33-16651740357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81100" y="212384640"/>
          <a:ext cx="1287780" cy="777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906780</xdr:colOff>
      <xdr:row>1113</xdr:row>
      <xdr:rowOff>152400</xdr:rowOff>
    </xdr:from>
    <xdr:to>
      <xdr:col>2</xdr:col>
      <xdr:colOff>1272540</xdr:colOff>
      <xdr:row>1118</xdr:row>
      <xdr:rowOff>45720</xdr:rowOff>
    </xdr:to>
    <xdr:pic>
      <xdr:nvPicPr>
        <xdr:cNvPr id="16396" name="Imagen 12">
          <a:extLst>
            <a:ext uri="{FF2B5EF4-FFF2-40B4-BE49-F238E27FC236}">
              <a16:creationId xmlns:a16="http://schemas.microsoft.com/office/drawing/2014/main" id="{23508D50-39F4-4026-B982-D0D3A9A0E94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35380" y="205960980"/>
          <a:ext cx="1287780" cy="777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891540</xdr:colOff>
      <xdr:row>1079</xdr:row>
      <xdr:rowOff>15240</xdr:rowOff>
    </xdr:from>
    <xdr:to>
      <xdr:col>2</xdr:col>
      <xdr:colOff>1257300</xdr:colOff>
      <xdr:row>1083</xdr:row>
      <xdr:rowOff>91440</xdr:rowOff>
    </xdr:to>
    <xdr:pic>
      <xdr:nvPicPr>
        <xdr:cNvPr id="16397" name="Imagen 13">
          <a:extLst>
            <a:ext uri="{FF2B5EF4-FFF2-40B4-BE49-F238E27FC236}">
              <a16:creationId xmlns:a16="http://schemas.microsoft.com/office/drawing/2014/main" id="{6CB621DB-F568-4EEA-9ED8-F01038BE3B4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20140" y="199575420"/>
          <a:ext cx="1287780" cy="777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883920</xdr:colOff>
      <xdr:row>1043</xdr:row>
      <xdr:rowOff>152400</xdr:rowOff>
    </xdr:from>
    <xdr:to>
      <xdr:col>2</xdr:col>
      <xdr:colOff>1249680</xdr:colOff>
      <xdr:row>1048</xdr:row>
      <xdr:rowOff>45720</xdr:rowOff>
    </xdr:to>
    <xdr:pic>
      <xdr:nvPicPr>
        <xdr:cNvPr id="16398" name="Imagen 14">
          <a:extLst>
            <a:ext uri="{FF2B5EF4-FFF2-40B4-BE49-F238E27FC236}">
              <a16:creationId xmlns:a16="http://schemas.microsoft.com/office/drawing/2014/main" id="{84E4AD7A-D2E0-47CB-9093-53BFF9B9691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12520" y="193098420"/>
          <a:ext cx="1287780" cy="777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891540</xdr:colOff>
      <xdr:row>1008</xdr:row>
      <xdr:rowOff>144780</xdr:rowOff>
    </xdr:from>
    <xdr:to>
      <xdr:col>2</xdr:col>
      <xdr:colOff>1257300</xdr:colOff>
      <xdr:row>1013</xdr:row>
      <xdr:rowOff>38100</xdr:rowOff>
    </xdr:to>
    <xdr:pic>
      <xdr:nvPicPr>
        <xdr:cNvPr id="16399" name="Imagen 15">
          <a:extLst>
            <a:ext uri="{FF2B5EF4-FFF2-40B4-BE49-F238E27FC236}">
              <a16:creationId xmlns:a16="http://schemas.microsoft.com/office/drawing/2014/main" id="{D60EC5F3-955F-4531-9186-6F75ED07A7A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20140" y="186659520"/>
          <a:ext cx="1287780" cy="777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830580</xdr:colOff>
      <xdr:row>974</xdr:row>
      <xdr:rowOff>15240</xdr:rowOff>
    </xdr:from>
    <xdr:to>
      <xdr:col>2</xdr:col>
      <xdr:colOff>1196340</xdr:colOff>
      <xdr:row>978</xdr:row>
      <xdr:rowOff>91440</xdr:rowOff>
    </xdr:to>
    <xdr:pic>
      <xdr:nvPicPr>
        <xdr:cNvPr id="16400" name="Imagen 16">
          <a:extLst>
            <a:ext uri="{FF2B5EF4-FFF2-40B4-BE49-F238E27FC236}">
              <a16:creationId xmlns:a16="http://schemas.microsoft.com/office/drawing/2014/main" id="{35F890E3-D407-4B61-B285-EFA2E58E97C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59180" y="180281580"/>
          <a:ext cx="1287780" cy="777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914400</xdr:colOff>
      <xdr:row>938</xdr:row>
      <xdr:rowOff>167640</xdr:rowOff>
    </xdr:from>
    <xdr:to>
      <xdr:col>2</xdr:col>
      <xdr:colOff>1280160</xdr:colOff>
      <xdr:row>943</xdr:row>
      <xdr:rowOff>60960</xdr:rowOff>
    </xdr:to>
    <xdr:pic>
      <xdr:nvPicPr>
        <xdr:cNvPr id="16401" name="Imagen 17">
          <a:extLst>
            <a:ext uri="{FF2B5EF4-FFF2-40B4-BE49-F238E27FC236}">
              <a16:creationId xmlns:a16="http://schemas.microsoft.com/office/drawing/2014/main" id="{A2CE5E24-602C-48A9-950C-32A33C2261A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43000" y="173819820"/>
          <a:ext cx="1287780" cy="777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906780</xdr:colOff>
      <xdr:row>903</xdr:row>
      <xdr:rowOff>144780</xdr:rowOff>
    </xdr:from>
    <xdr:to>
      <xdr:col>2</xdr:col>
      <xdr:colOff>1272540</xdr:colOff>
      <xdr:row>908</xdr:row>
      <xdr:rowOff>38100</xdr:rowOff>
    </xdr:to>
    <xdr:pic>
      <xdr:nvPicPr>
        <xdr:cNvPr id="16402" name="Imagen 18">
          <a:extLst>
            <a:ext uri="{FF2B5EF4-FFF2-40B4-BE49-F238E27FC236}">
              <a16:creationId xmlns:a16="http://schemas.microsoft.com/office/drawing/2014/main" id="{322E4F0B-0032-4840-A7C1-27D8E54D0F4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35380" y="167365680"/>
          <a:ext cx="1287780" cy="777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15240</xdr:colOff>
      <xdr:row>869</xdr:row>
      <xdr:rowOff>15240</xdr:rowOff>
    </xdr:from>
    <xdr:to>
      <xdr:col>2</xdr:col>
      <xdr:colOff>1303020</xdr:colOff>
      <xdr:row>873</xdr:row>
      <xdr:rowOff>91440</xdr:rowOff>
    </xdr:to>
    <xdr:pic>
      <xdr:nvPicPr>
        <xdr:cNvPr id="16403" name="Imagen 19">
          <a:extLst>
            <a:ext uri="{FF2B5EF4-FFF2-40B4-BE49-F238E27FC236}">
              <a16:creationId xmlns:a16="http://schemas.microsoft.com/office/drawing/2014/main" id="{626F2569-4EF2-49CC-BD7D-92F31AEEF16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65860" y="160987740"/>
          <a:ext cx="1287780" cy="777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868680</xdr:colOff>
      <xdr:row>833</xdr:row>
      <xdr:rowOff>167640</xdr:rowOff>
    </xdr:from>
    <xdr:to>
      <xdr:col>2</xdr:col>
      <xdr:colOff>1234440</xdr:colOff>
      <xdr:row>838</xdr:row>
      <xdr:rowOff>60960</xdr:rowOff>
    </xdr:to>
    <xdr:pic>
      <xdr:nvPicPr>
        <xdr:cNvPr id="16404" name="Imagen 20">
          <a:extLst>
            <a:ext uri="{FF2B5EF4-FFF2-40B4-BE49-F238E27FC236}">
              <a16:creationId xmlns:a16="http://schemas.microsoft.com/office/drawing/2014/main" id="{77CA2079-AEEC-4D37-B2E0-0BCAF7D3E6F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97280" y="154525980"/>
          <a:ext cx="1287780" cy="777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15240</xdr:colOff>
      <xdr:row>799</xdr:row>
      <xdr:rowOff>38100</xdr:rowOff>
    </xdr:from>
    <xdr:to>
      <xdr:col>2</xdr:col>
      <xdr:colOff>1303020</xdr:colOff>
      <xdr:row>803</xdr:row>
      <xdr:rowOff>114300</xdr:rowOff>
    </xdr:to>
    <xdr:pic>
      <xdr:nvPicPr>
        <xdr:cNvPr id="16405" name="Imagen 21">
          <a:extLst>
            <a:ext uri="{FF2B5EF4-FFF2-40B4-BE49-F238E27FC236}">
              <a16:creationId xmlns:a16="http://schemas.microsoft.com/office/drawing/2014/main" id="{9A1F6608-956B-4822-BAAB-F8781D09175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65860" y="148148040"/>
          <a:ext cx="1287780" cy="777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899160</xdr:colOff>
      <xdr:row>763</xdr:row>
      <xdr:rowOff>167640</xdr:rowOff>
    </xdr:from>
    <xdr:to>
      <xdr:col>2</xdr:col>
      <xdr:colOff>1264920</xdr:colOff>
      <xdr:row>768</xdr:row>
      <xdr:rowOff>60960</xdr:rowOff>
    </xdr:to>
    <xdr:pic>
      <xdr:nvPicPr>
        <xdr:cNvPr id="16406" name="Imagen 22">
          <a:extLst>
            <a:ext uri="{FF2B5EF4-FFF2-40B4-BE49-F238E27FC236}">
              <a16:creationId xmlns:a16="http://schemas.microsoft.com/office/drawing/2014/main" id="{B89CC4C6-9F90-4780-A7D1-E8E55AD8555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27760" y="141663420"/>
          <a:ext cx="1287780" cy="777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868680</xdr:colOff>
      <xdr:row>729</xdr:row>
      <xdr:rowOff>7620</xdr:rowOff>
    </xdr:from>
    <xdr:to>
      <xdr:col>2</xdr:col>
      <xdr:colOff>1234440</xdr:colOff>
      <xdr:row>733</xdr:row>
      <xdr:rowOff>83820</xdr:rowOff>
    </xdr:to>
    <xdr:pic>
      <xdr:nvPicPr>
        <xdr:cNvPr id="16407" name="Imagen 23">
          <a:extLst>
            <a:ext uri="{FF2B5EF4-FFF2-40B4-BE49-F238E27FC236}">
              <a16:creationId xmlns:a16="http://schemas.microsoft.com/office/drawing/2014/main" id="{81F466B5-6992-4AC9-B28E-8C3F8A2361D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97280" y="135255000"/>
          <a:ext cx="1287780" cy="777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7620</xdr:colOff>
      <xdr:row>694</xdr:row>
      <xdr:rowOff>0</xdr:rowOff>
    </xdr:from>
    <xdr:to>
      <xdr:col>2</xdr:col>
      <xdr:colOff>1295400</xdr:colOff>
      <xdr:row>698</xdr:row>
      <xdr:rowOff>76200</xdr:rowOff>
    </xdr:to>
    <xdr:pic>
      <xdr:nvPicPr>
        <xdr:cNvPr id="16408" name="Imagen 24">
          <a:extLst>
            <a:ext uri="{FF2B5EF4-FFF2-40B4-BE49-F238E27FC236}">
              <a16:creationId xmlns:a16="http://schemas.microsoft.com/office/drawing/2014/main" id="{D0A720DA-BF6B-4B06-9FA7-A88C9FDE4CF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58240" y="128816100"/>
          <a:ext cx="1287780" cy="777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853440</xdr:colOff>
      <xdr:row>658</xdr:row>
      <xdr:rowOff>152400</xdr:rowOff>
    </xdr:from>
    <xdr:to>
      <xdr:col>2</xdr:col>
      <xdr:colOff>1219200</xdr:colOff>
      <xdr:row>663</xdr:row>
      <xdr:rowOff>45720</xdr:rowOff>
    </xdr:to>
    <xdr:pic>
      <xdr:nvPicPr>
        <xdr:cNvPr id="16409" name="Imagen 25">
          <a:extLst>
            <a:ext uri="{FF2B5EF4-FFF2-40B4-BE49-F238E27FC236}">
              <a16:creationId xmlns:a16="http://schemas.microsoft.com/office/drawing/2014/main" id="{303EB912-5372-43E6-B9B9-93C5B5D7100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82040" y="122209560"/>
          <a:ext cx="1287780" cy="777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876300</xdr:colOff>
      <xdr:row>623</xdr:row>
      <xdr:rowOff>144780</xdr:rowOff>
    </xdr:from>
    <xdr:to>
      <xdr:col>2</xdr:col>
      <xdr:colOff>1242060</xdr:colOff>
      <xdr:row>628</xdr:row>
      <xdr:rowOff>38100</xdr:rowOff>
    </xdr:to>
    <xdr:pic>
      <xdr:nvPicPr>
        <xdr:cNvPr id="16410" name="Imagen 26">
          <a:extLst>
            <a:ext uri="{FF2B5EF4-FFF2-40B4-BE49-F238E27FC236}">
              <a16:creationId xmlns:a16="http://schemas.microsoft.com/office/drawing/2014/main" id="{0DAC68D2-21DB-4451-B4DB-0F0A4988812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04900" y="115770660"/>
          <a:ext cx="1287780" cy="777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589</xdr:row>
      <xdr:rowOff>0</xdr:rowOff>
    </xdr:from>
    <xdr:to>
      <xdr:col>2</xdr:col>
      <xdr:colOff>1287780</xdr:colOff>
      <xdr:row>593</xdr:row>
      <xdr:rowOff>76200</xdr:rowOff>
    </xdr:to>
    <xdr:pic>
      <xdr:nvPicPr>
        <xdr:cNvPr id="16411" name="Imagen 27">
          <a:extLst>
            <a:ext uri="{FF2B5EF4-FFF2-40B4-BE49-F238E27FC236}">
              <a16:creationId xmlns:a16="http://schemas.microsoft.com/office/drawing/2014/main" id="{6A3F94F9-5013-44E3-8CF0-3E3AD0B3478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50620" y="109377480"/>
          <a:ext cx="1287780" cy="777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554</xdr:row>
      <xdr:rowOff>0</xdr:rowOff>
    </xdr:from>
    <xdr:to>
      <xdr:col>2</xdr:col>
      <xdr:colOff>1287780</xdr:colOff>
      <xdr:row>558</xdr:row>
      <xdr:rowOff>76200</xdr:rowOff>
    </xdr:to>
    <xdr:pic>
      <xdr:nvPicPr>
        <xdr:cNvPr id="16412" name="Imagen 28">
          <a:extLst>
            <a:ext uri="{FF2B5EF4-FFF2-40B4-BE49-F238E27FC236}">
              <a16:creationId xmlns:a16="http://schemas.microsoft.com/office/drawing/2014/main" id="{C0C2F4D6-A4E7-4DAF-8F98-7A9F314F7FD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50620" y="102946200"/>
          <a:ext cx="1287780" cy="777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519</xdr:row>
      <xdr:rowOff>0</xdr:rowOff>
    </xdr:from>
    <xdr:to>
      <xdr:col>2</xdr:col>
      <xdr:colOff>1287780</xdr:colOff>
      <xdr:row>523</xdr:row>
      <xdr:rowOff>76200</xdr:rowOff>
    </xdr:to>
    <xdr:pic>
      <xdr:nvPicPr>
        <xdr:cNvPr id="16413" name="Imagen 29">
          <a:extLst>
            <a:ext uri="{FF2B5EF4-FFF2-40B4-BE49-F238E27FC236}">
              <a16:creationId xmlns:a16="http://schemas.microsoft.com/office/drawing/2014/main" id="{380996FD-C519-4932-8A11-11302C0FAA5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50620" y="96514920"/>
          <a:ext cx="1287780" cy="777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484</xdr:row>
      <xdr:rowOff>0</xdr:rowOff>
    </xdr:from>
    <xdr:to>
      <xdr:col>2</xdr:col>
      <xdr:colOff>1287780</xdr:colOff>
      <xdr:row>488</xdr:row>
      <xdr:rowOff>76200</xdr:rowOff>
    </xdr:to>
    <xdr:pic>
      <xdr:nvPicPr>
        <xdr:cNvPr id="16414" name="Imagen 30">
          <a:extLst>
            <a:ext uri="{FF2B5EF4-FFF2-40B4-BE49-F238E27FC236}">
              <a16:creationId xmlns:a16="http://schemas.microsoft.com/office/drawing/2014/main" id="{A27550E8-348A-4DF9-9483-2241D861EDD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50620" y="90083640"/>
          <a:ext cx="1287780" cy="777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449</xdr:row>
      <xdr:rowOff>0</xdr:rowOff>
    </xdr:from>
    <xdr:to>
      <xdr:col>2</xdr:col>
      <xdr:colOff>1287780</xdr:colOff>
      <xdr:row>453</xdr:row>
      <xdr:rowOff>76200</xdr:rowOff>
    </xdr:to>
    <xdr:pic>
      <xdr:nvPicPr>
        <xdr:cNvPr id="16415" name="Imagen 31">
          <a:extLst>
            <a:ext uri="{FF2B5EF4-FFF2-40B4-BE49-F238E27FC236}">
              <a16:creationId xmlns:a16="http://schemas.microsoft.com/office/drawing/2014/main" id="{3B23E72E-7BDC-4F04-9E1E-33941C6E520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50620" y="83652360"/>
          <a:ext cx="1287780" cy="777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414</xdr:row>
      <xdr:rowOff>0</xdr:rowOff>
    </xdr:from>
    <xdr:to>
      <xdr:col>2</xdr:col>
      <xdr:colOff>1287780</xdr:colOff>
      <xdr:row>418</xdr:row>
      <xdr:rowOff>76200</xdr:rowOff>
    </xdr:to>
    <xdr:pic>
      <xdr:nvPicPr>
        <xdr:cNvPr id="16416" name="Imagen 32">
          <a:extLst>
            <a:ext uri="{FF2B5EF4-FFF2-40B4-BE49-F238E27FC236}">
              <a16:creationId xmlns:a16="http://schemas.microsoft.com/office/drawing/2014/main" id="{EF391623-3CED-4828-ABA7-46ECECFC914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50620" y="77221080"/>
          <a:ext cx="1287780" cy="777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379</xdr:row>
      <xdr:rowOff>0</xdr:rowOff>
    </xdr:from>
    <xdr:to>
      <xdr:col>2</xdr:col>
      <xdr:colOff>1287780</xdr:colOff>
      <xdr:row>383</xdr:row>
      <xdr:rowOff>76200</xdr:rowOff>
    </xdr:to>
    <xdr:pic>
      <xdr:nvPicPr>
        <xdr:cNvPr id="16417" name="Imagen 33">
          <a:extLst>
            <a:ext uri="{FF2B5EF4-FFF2-40B4-BE49-F238E27FC236}">
              <a16:creationId xmlns:a16="http://schemas.microsoft.com/office/drawing/2014/main" id="{5CD95332-A08A-4592-8DF6-E0EDD473A7E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50620" y="70789800"/>
          <a:ext cx="1287780" cy="777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344</xdr:row>
      <xdr:rowOff>7620</xdr:rowOff>
    </xdr:from>
    <xdr:to>
      <xdr:col>2</xdr:col>
      <xdr:colOff>1287780</xdr:colOff>
      <xdr:row>348</xdr:row>
      <xdr:rowOff>83820</xdr:rowOff>
    </xdr:to>
    <xdr:pic>
      <xdr:nvPicPr>
        <xdr:cNvPr id="16418" name="Imagen 34">
          <a:extLst>
            <a:ext uri="{FF2B5EF4-FFF2-40B4-BE49-F238E27FC236}">
              <a16:creationId xmlns:a16="http://schemas.microsoft.com/office/drawing/2014/main" id="{CB26073C-5243-445F-B3FD-90DF45CD479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50620" y="64366140"/>
          <a:ext cx="1287780" cy="777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309</xdr:row>
      <xdr:rowOff>0</xdr:rowOff>
    </xdr:from>
    <xdr:to>
      <xdr:col>2</xdr:col>
      <xdr:colOff>1287780</xdr:colOff>
      <xdr:row>313</xdr:row>
      <xdr:rowOff>76200</xdr:rowOff>
    </xdr:to>
    <xdr:pic>
      <xdr:nvPicPr>
        <xdr:cNvPr id="16419" name="Imagen 35">
          <a:extLst>
            <a:ext uri="{FF2B5EF4-FFF2-40B4-BE49-F238E27FC236}">
              <a16:creationId xmlns:a16="http://schemas.microsoft.com/office/drawing/2014/main" id="{23ADA3CF-5653-457B-B424-192B1CFB06B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50620" y="57927240"/>
          <a:ext cx="1287780" cy="777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274</xdr:row>
      <xdr:rowOff>0</xdr:rowOff>
    </xdr:from>
    <xdr:to>
      <xdr:col>2</xdr:col>
      <xdr:colOff>1287780</xdr:colOff>
      <xdr:row>278</xdr:row>
      <xdr:rowOff>76200</xdr:rowOff>
    </xdr:to>
    <xdr:pic>
      <xdr:nvPicPr>
        <xdr:cNvPr id="16420" name="Imagen 36">
          <a:extLst>
            <a:ext uri="{FF2B5EF4-FFF2-40B4-BE49-F238E27FC236}">
              <a16:creationId xmlns:a16="http://schemas.microsoft.com/office/drawing/2014/main" id="{14E1C77B-D2C0-441E-8BC5-1E6A3614C9E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50620" y="51495960"/>
          <a:ext cx="1287780" cy="777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239</xdr:row>
      <xdr:rowOff>0</xdr:rowOff>
    </xdr:from>
    <xdr:to>
      <xdr:col>2</xdr:col>
      <xdr:colOff>1287780</xdr:colOff>
      <xdr:row>243</xdr:row>
      <xdr:rowOff>76200</xdr:rowOff>
    </xdr:to>
    <xdr:pic>
      <xdr:nvPicPr>
        <xdr:cNvPr id="16421" name="Imagen 37">
          <a:extLst>
            <a:ext uri="{FF2B5EF4-FFF2-40B4-BE49-F238E27FC236}">
              <a16:creationId xmlns:a16="http://schemas.microsoft.com/office/drawing/2014/main" id="{DCD9D06E-1004-4759-9080-21A473024AE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50620" y="45072300"/>
          <a:ext cx="1287780" cy="777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204</xdr:row>
      <xdr:rowOff>0</xdr:rowOff>
    </xdr:from>
    <xdr:to>
      <xdr:col>2</xdr:col>
      <xdr:colOff>1287780</xdr:colOff>
      <xdr:row>208</xdr:row>
      <xdr:rowOff>76200</xdr:rowOff>
    </xdr:to>
    <xdr:pic>
      <xdr:nvPicPr>
        <xdr:cNvPr id="16422" name="Imagen 38">
          <a:extLst>
            <a:ext uri="{FF2B5EF4-FFF2-40B4-BE49-F238E27FC236}">
              <a16:creationId xmlns:a16="http://schemas.microsoft.com/office/drawing/2014/main" id="{7F475C8B-6DD3-41D7-A408-3A927766405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50620" y="38442900"/>
          <a:ext cx="1287780" cy="777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169</xdr:row>
      <xdr:rowOff>0</xdr:rowOff>
    </xdr:from>
    <xdr:to>
      <xdr:col>2</xdr:col>
      <xdr:colOff>1287780</xdr:colOff>
      <xdr:row>173</xdr:row>
      <xdr:rowOff>76200</xdr:rowOff>
    </xdr:to>
    <xdr:pic>
      <xdr:nvPicPr>
        <xdr:cNvPr id="16423" name="Imagen 39">
          <a:extLst>
            <a:ext uri="{FF2B5EF4-FFF2-40B4-BE49-F238E27FC236}">
              <a16:creationId xmlns:a16="http://schemas.microsoft.com/office/drawing/2014/main" id="{ED6F1FD1-5B57-460A-B846-3380A5B850E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50620" y="31813500"/>
          <a:ext cx="1287780" cy="777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134</xdr:row>
      <xdr:rowOff>0</xdr:rowOff>
    </xdr:from>
    <xdr:to>
      <xdr:col>2</xdr:col>
      <xdr:colOff>1287780</xdr:colOff>
      <xdr:row>138</xdr:row>
      <xdr:rowOff>76200</xdr:rowOff>
    </xdr:to>
    <xdr:pic>
      <xdr:nvPicPr>
        <xdr:cNvPr id="16424" name="Imagen 40">
          <a:extLst>
            <a:ext uri="{FF2B5EF4-FFF2-40B4-BE49-F238E27FC236}">
              <a16:creationId xmlns:a16="http://schemas.microsoft.com/office/drawing/2014/main" id="{54E8D1A4-7C8E-454B-B911-250395384BC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50620" y="25184100"/>
          <a:ext cx="1287780" cy="777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99</xdr:row>
      <xdr:rowOff>0</xdr:rowOff>
    </xdr:from>
    <xdr:to>
      <xdr:col>2</xdr:col>
      <xdr:colOff>1287780</xdr:colOff>
      <xdr:row>103</xdr:row>
      <xdr:rowOff>76200</xdr:rowOff>
    </xdr:to>
    <xdr:pic>
      <xdr:nvPicPr>
        <xdr:cNvPr id="16425" name="Imagen 41">
          <a:extLst>
            <a:ext uri="{FF2B5EF4-FFF2-40B4-BE49-F238E27FC236}">
              <a16:creationId xmlns:a16="http://schemas.microsoft.com/office/drawing/2014/main" id="{8DDFDF1C-4D6A-49CF-A24B-EA5BEE29529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50620" y="18691860"/>
          <a:ext cx="1287780" cy="777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64</xdr:row>
      <xdr:rowOff>0</xdr:rowOff>
    </xdr:from>
    <xdr:to>
      <xdr:col>2</xdr:col>
      <xdr:colOff>1287780</xdr:colOff>
      <xdr:row>68</xdr:row>
      <xdr:rowOff>76200</xdr:rowOff>
    </xdr:to>
    <xdr:pic>
      <xdr:nvPicPr>
        <xdr:cNvPr id="16426" name="Imagen 42">
          <a:extLst>
            <a:ext uri="{FF2B5EF4-FFF2-40B4-BE49-F238E27FC236}">
              <a16:creationId xmlns:a16="http://schemas.microsoft.com/office/drawing/2014/main" id="{A19AEA5D-C43E-4F57-BBA9-DB49A229CA3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50620" y="12062460"/>
          <a:ext cx="1287780" cy="777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29</xdr:row>
      <xdr:rowOff>0</xdr:rowOff>
    </xdr:from>
    <xdr:to>
      <xdr:col>2</xdr:col>
      <xdr:colOff>1287780</xdr:colOff>
      <xdr:row>33</xdr:row>
      <xdr:rowOff>68580</xdr:rowOff>
    </xdr:to>
    <xdr:pic>
      <xdr:nvPicPr>
        <xdr:cNvPr id="16427" name="Imagen 43">
          <a:extLst>
            <a:ext uri="{FF2B5EF4-FFF2-40B4-BE49-F238E27FC236}">
              <a16:creationId xmlns:a16="http://schemas.microsoft.com/office/drawing/2014/main" id="{B7876A4C-C6F5-415C-887D-D9410AA63A6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50620" y="5433060"/>
          <a:ext cx="1287780" cy="777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josed/AppData/Local/Packages/5319275A.WhatsAppDesktop_cv1g1gvanyjgm/LocalState/sessions/E2BEC4C600C49B6F8C569181B807E965D8359ED8/transfers/2026-21/APUS%20MEDELLIN%20O%20v3.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josed/AppData/Local/Packages/5319275A.WhatsAppDesktop_cv1g1gvanyjgm/LocalState/sessions/C1FF96D9A66B0201E799DB5900456A4DE4F3FDAD/transfers/2026-02/APUS%20MEDELLIN.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josed/AppData/Local/Packages/5319275A.WhatsAppDesktop_cv1g1gvanyjgm/LocalState/sessions/E2BEC4C600C49B6F8C569181B807E965D8359ED8/transfers/2026-21/APUS%20MEDELLIN%20O%20v5.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josed/AppData/Local/Packages/5319275A.WhatsAppDesktop_cv1g1gvanyjgm/LocalState/sessions/E2BEC4C600C49B6F8C569181B807E965D8359ED8/transfers/2026-21/3.1.%20ELECTRICO.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josed/AppData/Local/Packages/5319275A.WhatsAppDesktop_cv1g1gvanyjgm/LocalState/sessions/E2BEC4C600C49B6F8C569181B807E965D8359ED8/transfers/2026-21/12%20MOBILIARIO%20-%20TU%20MEJOR%20AMIGA.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OFICIAL"/>
      <sheetName val="BASE DEL PRESUPUESTO"/>
      <sheetName val="1- CUADRILLAS"/>
      <sheetName val="2- COMP BASICA"/>
      <sheetName val="3- ADMON"/>
      <sheetName val="4- APU BASICOS"/>
      <sheetName val="1 PRELIMINARES"/>
      <sheetName val="2 HIDROSANITARIOS"/>
      <sheetName val="3.1 ELEC"/>
      <sheetName val="3.2 SEGURIDAD"/>
      <sheetName val="3.3 VENTILACION"/>
      <sheetName val="3.4 CABINAS"/>
      <sheetName val="3,5 VOZ Y DATOS"/>
      <sheetName val="4 MUROS"/>
      <sheetName val="5 PISOS"/>
      <sheetName val="6 CUBIERTAS"/>
      <sheetName val="7 CIELORRASOS"/>
      <sheetName val="8 IMPERMEABILIZACION"/>
      <sheetName val="9 METALICOS"/>
      <sheetName val="10 PINTURAS"/>
      <sheetName val="11 ALUMINIO Y VIDRIOS"/>
      <sheetName val="12 MOBILIARIO"/>
      <sheetName val="Estudio de Mercado"/>
      <sheetName val="Coversión Dúctos a M2"/>
      <sheetName val="Cálculos Lámina"/>
    </sheetNames>
    <sheetDataSet>
      <sheetData sheetId="0"/>
      <sheetData sheetId="1">
        <row r="31">
          <cell r="B31" t="str">
            <v>3.1.1</v>
          </cell>
          <cell r="C31" t="str">
            <v>Suministro de materiales y mano de obra para Instalación de salida a 220V para sistema de aire acondicionado y bomba de condensado en caja 20x20x15cm; (incluye  cableado en cable 3x10 AWG LSZH, cable encauchetado 3x10 para control y conexión condensadora y evaporadora, prensaestopas, bornera de conexión, riel omega, frenos para riel, boquilla terminal tuerca y contratuerca para tuberia IMC de 3/4", protector de fase o brekermatic para riel DIN, cajas 20x20x15cm con puerta, terminales de conexión, elementos de fijación y demás elémentos consumibles para su correcta instalación).</v>
          </cell>
          <cell r="D31" t="str">
            <v>UND</v>
          </cell>
        </row>
        <row r="32">
          <cell r="B32" t="str">
            <v>3.1.2</v>
          </cell>
          <cell r="C32" t="str">
            <v>Suministro de materiales y mano de obra para Instalación de tomacorriente doble, tierra aislada color blanco empotrado, 2P+T 15A 125V; (incluye toma doble tierra aislada normal, retiro y disposición final de tomacorriente existente, tapa, elementos de fijación y demas elémentos consumibles para su correcta instalación).</v>
          </cell>
          <cell r="D32" t="str">
            <v>UND</v>
          </cell>
        </row>
        <row r="33">
          <cell r="B33" t="str">
            <v>3.1.3</v>
          </cell>
          <cell r="C33" t="str">
            <v>Suministro de materiales y mano de obra para instalacion  de tomacorriente doble, tierra aislada color blanco empotrado, 2P+T 15A 125V; (incluye  cableado en cable trenzado  3x12 AWG LSZH, caja de superficie dexson para canaleta 100x45 sobreponer, conectores autodesforre, tapa, elementos de fijación y demas elémentos consumibles para su correcta instalación).</v>
          </cell>
          <cell r="D33" t="str">
            <v>UND</v>
          </cell>
        </row>
        <row r="34">
          <cell r="B34" t="str">
            <v>3.1.4</v>
          </cell>
          <cell r="C34" t="str">
            <v>Suministro de materiales y mano de obra para Instalación de tomacorriente doble GFCI empotrado, 2P+T 15A 125V; (incluye toma doble GFCI, retiro y disposición final de tomacorriente existente,  tapa de protección intemperie en aluminio inyectado waterproff, elementos de fijación y demas elémentos consumibles para su correcta instalación).</v>
          </cell>
          <cell r="D34" t="str">
            <v>UND</v>
          </cell>
        </row>
        <row r="35">
          <cell r="B35" t="str">
            <v>3.1.5</v>
          </cell>
          <cell r="C35" t="str">
            <v>Suministro de materiales y mano de obra para Instalación de tomacorriente doble GFCI empotrado, 2P+T 15A 125V; (incluye toma doble GFCI, retiro y disposición final de tomacorriente existente,  tapa, elementos de fijación y demas elémentos consumibles para su correcta instalación).</v>
          </cell>
          <cell r="D35" t="str">
            <v>UND</v>
          </cell>
        </row>
        <row r="36">
          <cell r="B36" t="str">
            <v>3.1.6</v>
          </cell>
          <cell r="C36" t="str">
            <v>Suministro de materiales y mano de obra para Instalación de salida a 120V para tomacorriente normal, grado comercial 2P+T 15A 120V,  (incluye  cableado en cable trenzado  3x12 AWG LSZH, tapa, elementos de fijación y demas elémentos consumibles para su correcta instalación).</v>
          </cell>
          <cell r="D36" t="str">
            <v>UND</v>
          </cell>
        </row>
        <row r="37">
          <cell r="B37" t="str">
            <v>3.1.7</v>
          </cell>
          <cell r="C37" t="str">
            <v>Suministro de materiales y mano de obra para Instalación de salida a 120V para tomacorriente regulada color naranja empotrado, grado hospitalario 2P+T 15A 120V, circuito compartido; (incluye  toma doble regulada, retiro y disposición final de tomacorriente existente, tapa, elementos de fijación y demas elémentos consumibles para su correcta instalación).</v>
          </cell>
          <cell r="D37" t="str">
            <v>UND</v>
          </cell>
        </row>
        <row r="38">
          <cell r="B38" t="str">
            <v>3.1.8</v>
          </cell>
          <cell r="C38" t="str">
            <v>Suministro de materiales y mano de obra para Instalación de salida a 120V para tomacorriente regulada color naranja en canaleta, grado hospitalario 2P+T 15A 120V, circuito compartido; (incluye  cableado en cable trenzado  3x12 AWG LSZH, caja de superficie dexson NOVA para canaleta 60x40, conectores autodesforre, tapa, elementos de fijación y demas elémentos consumibles para su correcta instalación).</v>
          </cell>
          <cell r="D38" t="str">
            <v>UND</v>
          </cell>
        </row>
        <row r="39">
          <cell r="B39" t="str">
            <v>3.1.9</v>
          </cell>
          <cell r="C39" t="str">
            <v>Suministro de materiales y mano de obra para instalación de salida especial 120V toma de seguridad NEMA L5-30 . Circuito Regulado o dedicado; (incluye cableado en cable 3x10 AWG THHN, Cable 12 AWG Tierra física Rack, tuberia conduit EMT de 3/4", cajas de paso, conectores, soporteria necesaria, perfiles riel chanel donde se requiera, grapas, pernos de anclaje, abrazaderas, tapa y demas elémentos consumibles para su correcta instalación).</v>
          </cell>
          <cell r="D39" t="str">
            <v>UND</v>
          </cell>
        </row>
        <row r="40">
          <cell r="B40" t="str">
            <v>3.1.10</v>
          </cell>
          <cell r="C40" t="str">
            <v>Suministro de materiales y mano de obra para instalación de salida para toma especial NEMA L6-30 30A 250V en canaleta, circuito dedicado; (incluye cableado en cable 3x12 AWG THHN,Clavija L630P  abrazaderas, ensamble de sobreponer en canaleta T-45 LD, tapa, elementos de fijación y demas elémentos consumibles para su correcta instalación).</v>
          </cell>
          <cell r="D40" t="str">
            <v>UND</v>
          </cell>
        </row>
        <row r="41">
          <cell r="B41" t="str">
            <v>3.1.11</v>
          </cell>
          <cell r="C41" t="str">
            <v>Suministro de materiales y mano de obra para instalación de salida para toma especial NEMA L6-20 en canaleta, circuito dedicado; (incluye cableado en cable 3x12 AWG THHN,  abrazaderas, ensamble de sobreponer en canaleta T-45 LD, tapa, elementos de fijación y demas elémentos consumibles para su correcta instalación).</v>
          </cell>
          <cell r="D41" t="str">
            <v>UND</v>
          </cell>
        </row>
        <row r="42">
          <cell r="B42" t="str">
            <v>3.1.12</v>
          </cell>
          <cell r="C42" t="str">
            <v>Suministro de materiales y mano de obra para Instalación de salida para interruptor sencillo empotrado con independización del circuito de control de iluminación; (incluye interruptor, cableado en cable  3x12 AWG LSZH, conectores para empalme y demás elémentos consumibles para su correcta instalación).</v>
          </cell>
          <cell r="D42" t="str">
            <v>UND</v>
          </cell>
        </row>
        <row r="43">
          <cell r="B43" t="str">
            <v>3.1.13</v>
          </cell>
          <cell r="C43" t="str">
            <v>Suministro de materiales y mano de obra para Instalación de salida para interruptor doble empotrado con independización del circuito de control de iluminación; (incluye interruptor, cableado en cable  4x12 AWG LSZH, conectores para empalme y demas elémentos consumibles para su correcta instalación).</v>
          </cell>
          <cell r="D43" t="str">
            <v>UND</v>
          </cell>
        </row>
        <row r="44">
          <cell r="B44" t="str">
            <v>3.1.14</v>
          </cell>
          <cell r="C44" t="str">
            <v>Suministro de materiales y mano de obra para Instalación de salida para interruptor doble conmutable empotrado con independización del circuito de control de iluminación; (incluye interruptor, cableado en cable  4x12 AWG LSZH, conectores para empalme y demas elémentos consumibles para su correcta instalación).</v>
          </cell>
          <cell r="D44" t="str">
            <v>UND</v>
          </cell>
        </row>
        <row r="45">
          <cell r="B45" t="str">
            <v>3.1.15</v>
          </cell>
          <cell r="C45" t="str">
            <v>Suministro de materiales y mano de obra para Instalación de salida para interruptor sencillo conmutable empotrado con independización del circuito de control de iluminación; (incluye interruptor, cableado en cable  3x12 AWG LSZH, conectores para empalme y demas elémentos consumibles para su correcta instalación).</v>
          </cell>
          <cell r="D45" t="str">
            <v>UND</v>
          </cell>
        </row>
        <row r="46">
          <cell r="B46" t="str">
            <v>3.1.16</v>
          </cell>
          <cell r="C46" t="str">
            <v>Suministro de materiales y mano de obra para Instalación de salida para iluminación; (incluye tomacorriente monofásico doble 2P+T, 15A-120V, cableado en cable  3x12 AWG, tuberia conduit EMT de 3/4", cajas de paso, conectores para empalme, soporteria necesaria, perfiles riel chanel donde se requiera, grapas, pernos de anclaje, abrazaderas y demas elémentos consumibles para su correcta instalación).</v>
          </cell>
          <cell r="D46" t="str">
            <v>UND</v>
          </cell>
        </row>
        <row r="47">
          <cell r="B47" t="str">
            <v>3.1.17</v>
          </cell>
          <cell r="C47" t="str">
            <v>Suministro de materiales y mano de obra para Instalación de tapa ciega en acero inoxidable para caja 5800 con empaque; (incluye tapa ciega en acero inoxidable y demás elémentos consumibles para su correcta instalación).</v>
          </cell>
          <cell r="D47" t="str">
            <v>UND</v>
          </cell>
        </row>
        <row r="48">
          <cell r="B48" t="str">
            <v>3.1.18</v>
          </cell>
          <cell r="C48" t="str">
            <v>Suministro de materiales y mano de obra para Instalación de tapa ciega plastica para caja 5800 con empaque; (incluye tapa ciega  plastica y demás elémentos consumibles para su correcta instalación).</v>
          </cell>
          <cell r="D48" t="str">
            <v>UND</v>
          </cell>
        </row>
        <row r="49">
          <cell r="B49" t="str">
            <v>3.1.19</v>
          </cell>
          <cell r="C49" t="str">
            <v xml:space="preserve">Suministro de materiales y mano de obra para Instalación de sensor de presencia para control de iluminación, Sensor 360º horizontal Voltaje 120V 60Hz 1000W, Distancia de transmisión 6 metros Material Pasta; (incluye sensor, cableado en cable 2x12 AWG LSZH, tuberia conduit EMT de 3/4", cajas de paso, caja 2400, conectores para empalme, soporterá necesaria, perfiles riel chanel donde se requiera, grapas, pernos de anclaje, abrazaderas y demás elementos consumibles para su correcta instalación. </v>
          </cell>
          <cell r="D49" t="str">
            <v>UND</v>
          </cell>
        </row>
        <row r="50">
          <cell r="B50" t="str">
            <v>3.1.20</v>
          </cell>
          <cell r="C50" t="str">
            <v>Suministro e Instalación de luminaria tipo panel stil led backlight 60X60cm 40W, 3000K-6500K, 4051lm, IP40 montaje de sobreponer o incrustar, chasis de aluminio, acabado en pintura electrostática y difusor en policarbonato; (incluye base soporte y caja de ensamble para sobreponer o marco para incrustar, cable encauchetado 3x16 AWG, driver o chip multivoltaje, prensaestopas, tapas, conexionado, conectores y demas elémentos consumibles para su correcta instalación y puesta en funcionamiento). (incluye retiro y disposición final de luminaria  existente y sus componentes)</v>
          </cell>
          <cell r="D50" t="str">
            <v>UND</v>
          </cell>
        </row>
        <row r="51">
          <cell r="B51" t="str">
            <v>3.1.21</v>
          </cell>
          <cell r="C51" t="str">
            <v>Suministro e Instalación de luminaria tipo panel stil led backlight 30X120cm 40W, 3000K-6500K, 3848lm, IP40 montaje de sobreponer o incrustar, chasis de aluminio, acabado en pintura electrostática y difusor en policarbonato; (incluye base soporte y caja de ensamble para sobreponer, o marco para incrustar, cable encauchetado 3x16 AWG, driver o chip multivoltaje, prensaestopas, tapa, conexionado, conectores, elementos de fijación y demas elémentos consumibles para su correcta instalación y puesta en funcionamiento). (incluye retiro y disposición final de luminaria  existente y sus componentes)</v>
          </cell>
          <cell r="D51" t="str">
            <v>UND</v>
          </cell>
        </row>
        <row r="52">
          <cell r="B52" t="str">
            <v>3.1.22</v>
          </cell>
          <cell r="C52" t="str">
            <v>Suministro e Instalación de luminaria tipo bala stil led Flat 22W, 100,000 horas, 4000K-6500K, 2261lm, IP65 incluye cilindro para aplicación de sobreponer de 15cm color blanco, chasis de aluminio, acabado en pintura electrostática y difusor en policarbonato; (incluye cilindro ensamble para sobreponer, cable encauchetado 3x16 AWG, driver o chip multivoltaje, prensaestopas, tapas, conexionado, conectores, elementos de fijación y demas elémentos consumibles para su correcta instalación y puesta en funcionamiento).</v>
          </cell>
          <cell r="D52" t="str">
            <v>UND</v>
          </cell>
        </row>
        <row r="53">
          <cell r="B53" t="str">
            <v>3.1.23</v>
          </cell>
          <cell r="C53" t="str">
            <v>Suministro e Instalación de luminaria tipo panel led redondo 36W hermética IP65 acabado en pintura electrostática y difusor en policarbonato; (incluye base soporte, cable encauchetado 3x16 AWG y clavija, driver 0,46A@115VAC, 700mA, conexionado, conectores y demas elémentos consumibles para su correcta instalación y puesta en funcionamiento).</v>
          </cell>
          <cell r="D53" t="str">
            <v>UND</v>
          </cell>
        </row>
        <row r="54">
          <cell r="B54" t="str">
            <v>3.1.24</v>
          </cell>
          <cell r="C54" t="str">
            <v>Suministro e Instalación de luminaria tipo panel led redondo 27W hermética acabado en pintura electrostática y difusor en policarbonato, Batería de emergencia integrada de 20W, autonomía de 2 horas; (incluye base soporte, cable encauchetado 3x16 AWG y clavija, driver 0,12A@120VAC, 60mA, conexionado, conectores y demas elémentos consumibles para su correcta instalación y puesta en funcionamiento).</v>
          </cell>
          <cell r="D54" t="str">
            <v>UND</v>
          </cell>
        </row>
        <row r="55">
          <cell r="B55" t="str">
            <v>3.1.25</v>
          </cell>
          <cell r="C55" t="str">
            <v>Desmonte,limpieza, desinfeccion mantenimiento y reinstalacion de luminaria de incrustar  o sobreponer existente de 30x120cm o 60x60 cm, panel circular led (incluye base soporte y caja de ensamble para sobreponer o marco para incrustar, cable encauchetado 3x16 AWG, driver o chip multivoltaje, prensaestopas, tapas, conexionado, conectores y demas elémentos consumibles para su correcta instalación y puesta en funcionamiento).</v>
          </cell>
          <cell r="D55" t="str">
            <v>UND</v>
          </cell>
        </row>
        <row r="56">
          <cell r="B56" t="str">
            <v>3.1.26</v>
          </cell>
          <cell r="C56" t="str">
            <v>Suministro e instalación de aplique de emergencia Stil LED bala de 5W, para incrustar, carcasa o cuerpo termoplástico ABS moldeado por inyección chasis color blanco, pulsador para TEST de inspección con indicador de carga y falla bicolor, IP20, 414lm, batería niquel cadmio de 3,6V con autonomía mínima de 90 minutos, tensión de trabajo 110 - 240V. garantía 2 años.  (Incluye cable encauchetado 3x16 AWG LSZH, clavija, conexionado, conectores y demás elementos consumibles para su correcta instalación y puesta en funcionamiento).</v>
          </cell>
          <cell r="D56" t="str">
            <v>UND</v>
          </cell>
        </row>
        <row r="57">
          <cell r="B57" t="str">
            <v>3.1.27</v>
          </cell>
          <cell r="C57" t="str">
            <v>Suministro e instalación de aplique de emergencia Stil LED IP65 3W, para incrustar, carcasa o cuerpo termoplástico ABS moldeado por inyección chasis color blanco, pulsador para TEST de inspección con indicador de carga y falla bicolor, , 126 lm, batería niquel cadmio de 3,6V con autonomía mínima de 90 minutos, tensión de trabajo 110 - 240V. garantía 2 años.  (Incluye cable encauchetado 3x16 AWG LSZH, clavija, conexionado, conectores y demás elementos consumibles para su correcta instalación y puesta en funcionamiento).</v>
          </cell>
          <cell r="D57" t="str">
            <v>UND</v>
          </cell>
        </row>
        <row r="58">
          <cell r="B58" t="str">
            <v>3.1.28</v>
          </cell>
          <cell r="C58" t="str">
            <v xml:space="preserve">Suministro e instalación de aplique de emergencia Stil LED aviso de salida 1W letras verdes, carcasa o cuerpo termoplástico ABS moldeado por inyección casis color blanco, IP20, batería niquel cadmio de 1,2V con autonomia mínima de 90 minutos, recarga automática después de descargado, tensión de trabajo 110V/277V, garantía 2 años. (Incluye cable encauchetado 3x16 AWG, clavija, conexionado, conectores y demás elementos consumibles para su correcta instalación y puesta en funcionamiento). </v>
          </cell>
          <cell r="D58" t="str">
            <v>UND</v>
          </cell>
        </row>
        <row r="59">
          <cell r="B59" t="str">
            <v>3.1.29</v>
          </cell>
          <cell r="C59" t="str">
            <v>Suministro de materiales y mano de obra para Instalación de tuberia conduit EMT de 1" para circuitos alimentadores y derivaciones de bandeja portacables; (incluye, uniones, curvas, boquillas terminales, cajas de paso en aluminio inyectado con tapa, soporteria necesaria, perfiles riel chanel donde se requiera, grapas, pernos de anclaje, abrazaderas y demas elementos consumibles para su correcta instalación).</v>
          </cell>
          <cell r="D59" t="str">
            <v>M</v>
          </cell>
        </row>
        <row r="60">
          <cell r="B60" t="str">
            <v>3.1.30</v>
          </cell>
          <cell r="C60" t="str">
            <v>Suministro de materiales y mano de obra para Instalación de tuberia conduit EMT de 3/4" para circuitos alimentadores y derivaciones de bandeja portacables; (incluye, uniones, curvas, boquillas terminales, cajas de paso en aluminio inyectado con tapa, soporteria necesaria, perfiles riel chanel donde se requiera, grapas, pernos de anclaje, abrazaderas y demas elementos consumibles para su correcta instalación).</v>
          </cell>
          <cell r="D60" t="str">
            <v>M</v>
          </cell>
        </row>
        <row r="61">
          <cell r="B61" t="str">
            <v>3.1.31</v>
          </cell>
          <cell r="C61" t="str">
            <v>Suministro de materiales y mano de obra para Instalación de tuberia conduit IMC de 1" para circuitos de distribución ; (incluye, uniones, elaboración de roscas con terraja, boquillas terminales, soporteria necesaria, perfiles riel chanel donde se requiera, grapas, pernos de anclaje, abrazaderas y demas elementos consumibles para su correcta instalación).</v>
          </cell>
          <cell r="D61" t="str">
            <v>M</v>
          </cell>
        </row>
        <row r="62">
          <cell r="B62" t="str">
            <v>3.1.32</v>
          </cell>
          <cell r="C62" t="str">
            <v>Suministro de materiales y mano de obra para Instalación de tuberia conduit IMC de 3/4" para circuitos de distribución ; (incluye, uniones, elaboración de roscas con terraja, cajas de aluminio inyectado 2400, boquillas terminales, soporteria necesaria, perfiles riel chanel donde se requiera, grapas, pernos de anclaje, abrazaderas y demas elementos consumibles para su correcta instalación).</v>
          </cell>
          <cell r="D62" t="str">
            <v>M</v>
          </cell>
        </row>
        <row r="63">
          <cell r="B63" t="str">
            <v>3.1.33</v>
          </cell>
          <cell r="C63" t="str">
            <v>Suministro de materiales y mano de obra para Instalación de conduleta LR o LL en aluminio inyectado para tuberia de 1", tapa y empaque, circuitos de dsitribución; (incluye elementos consumibles para su correcta instalación).</v>
          </cell>
          <cell r="D63" t="str">
            <v>UND</v>
          </cell>
        </row>
        <row r="64">
          <cell r="B64" t="str">
            <v>3.1.34</v>
          </cell>
          <cell r="C64" t="str">
            <v>Suministro de materiales y mano de obra para Instalación de conduleta LR o LL en aluminio inyectado para tuberia de 3/4", tapa y empaque, circuitos de dsitribución; (incluye elementos consumibles para su correcta instalación).</v>
          </cell>
          <cell r="D64" t="str">
            <v>UND</v>
          </cell>
        </row>
        <row r="65">
          <cell r="B65" t="str">
            <v>3.1.35</v>
          </cell>
          <cell r="C65" t="str">
            <v>Suministro de materiales y mano de obra para Instalación de tuberia flexible tipo americana conduit liquid tight de 3/4" alimentadores circuitos de distribución; (incluye conectores rectos y curvos para coraza LT de 3/4, elementos de fijación y demas elementos consumibles para su correcta instalación).</v>
          </cell>
          <cell r="D65" t="str">
            <v>M</v>
          </cell>
        </row>
        <row r="66">
          <cell r="B66" t="str">
            <v>3.1.36</v>
          </cell>
          <cell r="C66" t="str">
            <v xml:space="preserve">Suministro e instalación de conductores, cable de cobre trenzado calibre 3x12 AWG LSZH fase roja, de interconexión desde tableros de distribución hasta salidas de bandeja portacables para alimentación de circuitos ramales;  (incluye elementos consumibles para su correcta instalación) </v>
          </cell>
          <cell r="D66" t="str">
            <v>M</v>
          </cell>
        </row>
        <row r="67">
          <cell r="B67" t="str">
            <v>3.1.37</v>
          </cell>
          <cell r="C67" t="str">
            <v>Suministro de materiales y mano de obra para Instalación de canaleta de superficie plástica dexson o similar 100x45 con división y tapa; (incluye accesorios como uniones, angulos externo e internos, derivaciones, angulos planos, tapa final, elementos de fijación y demás elementos consumibles para su correcta instalación).</v>
          </cell>
          <cell r="D67" t="str">
            <v>M</v>
          </cell>
        </row>
        <row r="68">
          <cell r="B68" t="str">
            <v>3.1.38</v>
          </cell>
          <cell r="C68" t="str">
            <v>Suministro de materiales y mano de obra para Instalación de accesorios salida cable bandeja Cablofild; (incluye elementos de fijación y demas elementos consumibles para su correcta instalación).</v>
          </cell>
          <cell r="D68" t="str">
            <v>UND</v>
          </cell>
        </row>
        <row r="69">
          <cell r="B69" t="str">
            <v>3.1.39</v>
          </cell>
          <cell r="C69" t="str">
            <v>Suministro de materiales y mano de obra para montaje e instalación de bandeja portacables electrozincada de 30 x 5,4 cm (Ancho x Alto) tipo malla electrosoldada en acero ASTM 1006-1008 con división, (Incluye división, uniones click tipo platina y rapida, uniones tipo tornillo, uniones para curva, soportes a techo, soportes tipo riel, accesorios de suspensión, varilla roscada, chazos, incluye conductor de puesta a tierra en toda su longitud en cable de Cu desnudo No 6 AWG, conectores adecuados y conexión con sistema de puesta a tierra.</v>
          </cell>
          <cell r="D69" t="str">
            <v>M</v>
          </cell>
        </row>
        <row r="70">
          <cell r="B70" t="str">
            <v>3.1.40</v>
          </cell>
          <cell r="C70" t="str">
            <v>Suministro de materiales y mano de obra para montaje e instalación de tapa para bandeja portacables electrozincada de 30 x 5,4 cm (Ancho x Alto); (Incluye ganchos y elementos consumibles para su correcta instalación).</v>
          </cell>
          <cell r="D70" t="str">
            <v>M</v>
          </cell>
        </row>
        <row r="71">
          <cell r="B71" t="str">
            <v>3.1.41</v>
          </cell>
          <cell r="C71" t="str">
            <v>Suministro e instalación de acometida en  cable de cobre calibre 2(3x1/0F+1/0N)+1/0T AWG LSZH, incluye termoencogible, terminales de ponchar, cinta y demás accesorios para su correcto funcionamiento, incluye conexión en los dos extremos.</v>
          </cell>
          <cell r="D71" t="str">
            <v>M</v>
          </cell>
        </row>
        <row r="72">
          <cell r="B72" t="str">
            <v>3.1.42</v>
          </cell>
          <cell r="C72" t="str">
            <v>Suministro e instalación de acometida en cable de cobre 3F# 6+1N #6 + 1T #6 AWG, LSZH, incluye termoencogible, terminales de ponchar, cinta y demás accesorios para su correcto funcionamiento, incluye conexión en los dos extremos.</v>
          </cell>
          <cell r="D72" t="str">
            <v>M</v>
          </cell>
        </row>
        <row r="73">
          <cell r="B73" t="str">
            <v>3.1.43</v>
          </cell>
          <cell r="C73" t="str">
            <v xml:space="preserve">Suministro e instalación de acometida en cable de cobre 3F#8+ 1N#8+1T #8  AWG, LSZH, incluye termoencogible, terminales de ponchar, cinta y demás accesorios para su correcto funcionamiento, incluye conexión en los dos extremos.	</v>
          </cell>
          <cell r="D73" t="str">
            <v>M</v>
          </cell>
        </row>
        <row r="74">
          <cell r="B74" t="str">
            <v>3.1.44</v>
          </cell>
          <cell r="C74" t="str">
            <v>Suministro e instalación de acometida en cable de cobre 3F# 10+1T #10 AWG, LSZH,  incluye termoencogible, terminales de ponchar, cinta y demás accesorios para su correcto funcionamiento, incluye conexión en los dos extremos.</v>
          </cell>
          <cell r="D74" t="str">
            <v>M</v>
          </cell>
        </row>
        <row r="75">
          <cell r="B75" t="str">
            <v>3.1.45</v>
          </cell>
          <cell r="C75" t="str">
            <v>Suministro e instalación de conductores, acometida en cable de cobre calibre 3x12F+12N+12T AWG THHN/THHW de interconexión entre tableros (incluye bornas de ponchar estañadas, cinta termoencogible, marcación y demas elementos consumibles para su correcta instalacion)</v>
          </cell>
          <cell r="D75" t="str">
            <v>M</v>
          </cell>
        </row>
        <row r="76">
          <cell r="B76" t="str">
            <v>3.1.46</v>
          </cell>
          <cell r="C76" t="str">
            <v>Suministro, instalación y puesta en servicio de tablero de distribución trifásico enchufable para 12 Circuitos con espacio para totalizador, 225A, barraje de neutro, barraje de tierra, puerta y chapa; (incluye elementos consumibles para su correcta instalación, empotrado o sobrepuesto).</v>
          </cell>
          <cell r="D76" t="str">
            <v>UND</v>
          </cell>
        </row>
        <row r="77">
          <cell r="B77" t="str">
            <v>3.1.47</v>
          </cell>
          <cell r="C77" t="str">
            <v>Suministro, instalación y puesta en servicio de tablero de distribución trifásico enchufable para 18 Circuitos con espacio para totalizador, 225A, barraje de neutro, barraje de tierra, puerta y chapa; (incluye elementos consumibles para su correcta instalación, empotrado o sobrepuesto).</v>
          </cell>
          <cell r="D77" t="str">
            <v>UND</v>
          </cell>
        </row>
        <row r="78">
          <cell r="B78" t="str">
            <v>3.1.48</v>
          </cell>
          <cell r="C78" t="str">
            <v xml:space="preserve">Suministro e instalación de interruptor monopolar termomagnético enchufable de 20 Amp.	</v>
          </cell>
          <cell r="D78" t="str">
            <v>UND</v>
          </cell>
        </row>
        <row r="79">
          <cell r="B79" t="str">
            <v>3.1.49</v>
          </cell>
          <cell r="C79" t="str">
            <v>Suministro e instalación de interruptor bipolar termomagnético enchufable de 20 A</v>
          </cell>
          <cell r="D79" t="str">
            <v>UND</v>
          </cell>
        </row>
        <row r="80">
          <cell r="B80" t="str">
            <v>3.1.50</v>
          </cell>
          <cell r="C80" t="str">
            <v>Suministro e instalación de interruptor tripolar termomagnético enchufable de 30 A</v>
          </cell>
          <cell r="D80" t="str">
            <v>UND</v>
          </cell>
        </row>
        <row r="82">
          <cell r="B82" t="str">
            <v>3.2.1</v>
          </cell>
          <cell r="C82" t="str">
            <v xml:space="preserve">Desmonte, retiro y reintalación de salida para sensor de humo fotoeléctrico , termico  y elementos activos del sistema, estación manual y estrobo multicandela; (incluye desmonte del cableado en cable fplr 2x16 awg, desmonte de tuberia conduit emt de 3/4", coraza LT de 3/4", cajas de paso, conectores, soporteria necesaria, perfiles riel chanel donde se requiera, grapas, pernos de anclaje, abrazaderas y demas elémentos consumibles para su correcta ejecución ,reinstalación) y puesta en funcionamiento).						</v>
          </cell>
          <cell r="D82" t="str">
            <v>UND</v>
          </cell>
        </row>
        <row r="83">
          <cell r="B83" t="str">
            <v>3.2.2</v>
          </cell>
          <cell r="C83" t="str">
            <v>Desmonte , retiro, mantenimiento y reinstalacion de sensor de humo electrico y elementos activos del sistema, estacion manual y estrobo multicandela (incluye verficacion y mantenimiento del cableado , tuberia, cajas de paso, soporteria y demas elementos del sistema para su correcta ejecucion, reinstalacion y puesta en funcionamiento).</v>
          </cell>
          <cell r="D83" t="str">
            <v>UND</v>
          </cell>
        </row>
        <row r="84">
          <cell r="B84" t="str">
            <v>3.2.3</v>
          </cell>
          <cell r="C84" t="str">
            <v>Desmonte retiro, mantenimiento y reinstalacion de estacion manual  (Incluye verificacion y mantenimiento del cableado, base  soporte, conectores y demas elementos elementos del sistema para su correcta ejecucion ,reinstalacion y puesta en funcionamiento)</v>
          </cell>
          <cell r="D84" t="str">
            <v>UND</v>
          </cell>
        </row>
        <row r="85">
          <cell r="B85" t="str">
            <v>3.2.4</v>
          </cell>
          <cell r="C85" t="str">
            <v>Desmonte, retiro , mantenimiento y reinstalacion de estrobo multicandela con sirena electronica, montado en pared;(Incluye verificacion y mantenimiento de stopper, conexionado,conectores, y demas elementos para su correcta ejecucion, reinstalacion y puesta en funcionamiento)</v>
          </cell>
          <cell r="D85" t="str">
            <v>UND</v>
          </cell>
        </row>
        <row r="86">
          <cell r="B86" t="str">
            <v>3.2.5</v>
          </cell>
          <cell r="C86" t="str">
            <v>Desmonte y retiro de sensor de humo fotoeléctrico, termico o de doble tecnologia ; (incluye desmonte de base soporte, conexionado, conectores y demas elémentos consumibles para su correcta ejecución).</v>
          </cell>
          <cell r="D86" t="str">
            <v>UND</v>
          </cell>
        </row>
        <row r="87">
          <cell r="B87" t="str">
            <v>3.2.6</v>
          </cell>
          <cell r="C87" t="str">
            <v>Suministro de materiales y mano de obra para Instalación de salida para sensores y elementos activos del sistema en caja fundida en aluminio inyectado a presión y acabado en pintura electrostática epóxica tipo rawelt y coraza americana liquit tight de 3/4" hasta base sensor; (incluye: conectores adaptadores de 3/4", tapa y demás elementos consumibles para su correcta instalación).</v>
          </cell>
          <cell r="D87" t="str">
            <v>UND</v>
          </cell>
        </row>
        <row r="88">
          <cell r="B88" t="str">
            <v>3.2.7</v>
          </cell>
          <cell r="C88" t="str">
            <v>Suministro e Instalación de Sensor de humo fotoeléctrico direccionable listado UL; (incluye base soporte, conexionado, conectores y demás elementos consumibles para su correcta instalación y puesta en funcionamiento).</v>
          </cell>
          <cell r="D88" t="str">
            <v>UND</v>
          </cell>
        </row>
        <row r="89">
          <cell r="B89" t="str">
            <v>3.2.8</v>
          </cell>
          <cell r="C89" t="str">
            <v>Suministro e Instalación de Sensor doble tecnologia humo,fotoelectrico y temperatura direccionable listado UL; (incluye base soporte, conexionado, conectores y demás elementos consumibles para su correcta instalación y puesta en funcionamiento).</v>
          </cell>
          <cell r="D89" t="str">
            <v>UND</v>
          </cell>
        </row>
        <row r="90">
          <cell r="B90" t="str">
            <v>3.2.9</v>
          </cell>
          <cell r="C90" t="str">
            <v xml:space="preserve">Suministro e Instalación de Strobo multicandela con sirena electrónica 12V/24V, intensidad seleccionable, sincronizado a 1hz con el Flash, montura en pared, color rojo, listado UL (incluye placa de montaje, conexionado, conectores y demás elementos consumibles para su correcta instalación y puesta en funcionamiento).						</v>
          </cell>
          <cell r="D90" t="str">
            <v>UND</v>
          </cell>
        </row>
        <row r="91">
          <cell r="B91" t="str">
            <v>3.2.10</v>
          </cell>
          <cell r="C91" t="str">
            <v>Suministro e Instalación de Estación Manual direccionable, 24 V CC, Color rojo, doble acción, función de reincio de bloqueo de teclas contactos de alarma en oro-plata para aumentar resistencia a la corrosión y superficie a prueba de agua; (incluye conexionado, conectores y demás elementos consumibles para su correcta instalación y puesta en funcionamiento).</v>
          </cell>
          <cell r="D91" t="str">
            <v>UND</v>
          </cell>
        </row>
        <row r="92">
          <cell r="B92" t="str">
            <v>3.2.11</v>
          </cell>
          <cell r="C92" t="str">
            <v>Suministro de materiales y mano de obra para instalación de alambre alarma de cobre FPLR 2x16 AWG norma UL; (incluye todos los elementos consumibles para su correcta intalación y puesta en funcionamiento)</v>
          </cell>
          <cell r="D92" t="str">
            <v>M</v>
          </cell>
        </row>
        <row r="93">
          <cell r="B93" t="str">
            <v>3.2.12</v>
          </cell>
          <cell r="C93" t="str">
            <v>Mantenimiento a panel de alarmas principal y sus componente .Incluye  mantenimiento general , limpieza externa  e interna, revision de conexiones,Instalación, programación, pruebas, puesta en funcionamiento, planos,capacitación y Revision de funcionamiento  general  de los equipos</v>
          </cell>
          <cell r="D93" t="str">
            <v>GLB</v>
          </cell>
        </row>
        <row r="96">
          <cell r="B96" t="str">
            <v>3.3.1</v>
          </cell>
          <cell r="C96" t="str">
            <v>Desmonte, retiro y disposición final en botadero autorizado ó sitio donde la Entidad indique, de sistema de aire acondicionado de 12.000 BTU/ 18.000 BTU/ 24.000 BTU;; (incluye traslado de soportes, desmonte y reisntalación de bomba de condensado con suministro de soporte, desmonte y reinstalación de tuberias de cobre succión y descarga, desconexión y conexión de cableado de potencia y control, incluye mantenimiento del sistema de aire acondicionado de unidad evaporadora, unidad condensadora y compresor, incluye materiales como soldadura de plata, rubatex, cinta foil de aluminio, actividades de vacío del sistema, recogida de refrigerante y suministro de refrigerante de ser necesario, puesta a punto, pruebas de operación y puesta en funcionamiento, elementos de fijación y demás elementos consumibles para su correcta reinstalación).</v>
          </cell>
          <cell r="D96" t="str">
            <v>UND</v>
          </cell>
        </row>
        <row r="97">
          <cell r="B97" t="str">
            <v>3.3.2</v>
          </cell>
          <cell r="C97" t="str">
            <v>Mantenimiento de sistemas de aire acondicionado 12000 BTU/18000 BTU/3600 BTU/, incluye diagnostico, mantenimiento de unidad manejadora, unidad condensadora, compresor y bomba de condensado ;(Inluye lavado, limpieza y materiales como soldaura de plata, rubatex,cinta foil de aluminio, actividades del vacio del sistema,recogida de regrigerante y suministro de liquido desincrustante, refrigerante de ser necesario, puesta a punto , pruebas de operacion  y puesta en funcionamiento, elmentos de fijacion  y demas elementos consumibles para su correcta instalacion y puesta en funcionamiento</v>
          </cell>
          <cell r="D97" t="str">
            <v>UND</v>
          </cell>
        </row>
        <row r="98">
          <cell r="B98" t="str">
            <v>3.3.3</v>
          </cell>
          <cell r="C98" t="str">
            <v xml:space="preserve">Suministro e instalación de aire acondicionado inverter tipo mini split de una capacidad de 36.000 BTU, 208V para el area de trascripción, con refrigerante ecologico, incluye el suministro de tubria de descarga y succion acorde con las UDes condensadoras y evaporadoras con su respectivo aislamiento termico, acometida de fuerza y control entre  la UD evaporadora a UD condensadora (distancia aproximada 6 ML). Dentro del presupuesto se debe considerar la base soporte para la UD condensadora, pasa muro con su respectivo resane e impermeabilizacion para evitar el ingreso de agua al recinto, incluir bomba de condensado para la condensacion.  (incluye todos los materiales necesarios para su correcta ejecución, instalacion y puesta en funcionamiento) </v>
          </cell>
          <cell r="D98" t="str">
            <v>UND</v>
          </cell>
        </row>
        <row r="99">
          <cell r="B99" t="str">
            <v>3.3.4</v>
          </cell>
          <cell r="C99" t="str">
            <v xml:space="preserve">Suministro e instalación de aire acondicionado inverter tipo mini split de una capacidad de 18.000 BTU, 208V para el area de trascripción, con refrigerante ecologico, incluye el suministro de tubria de descarga y succion acorde con las UDes condensadoras y evaporadoras con su respectivo aislamiento termico, acometida de fuerza y control entre  la UD evaporadora a UD condensadora (distancia aproximada 6 ML). Dentro del presupuesto se debe considerar la base soporte para la UD condensadora, pasa muro con su respectivo resane e impermeabilizacion para evitar el ingreso de agua al recinto, incluir bomba de condensado para la condensacion.  (incluye todos los materiales necesarios para su correcta ejecución, instalacion y puesta en funcionamiento) </v>
          </cell>
          <cell r="D99" t="str">
            <v>UND</v>
          </cell>
        </row>
        <row r="100">
          <cell r="B100" t="str">
            <v>3.3.5</v>
          </cell>
          <cell r="C100" t="str">
            <v>Suministro e instalacion de aire acondicionado inverter tipo mini split de una capacidad de 12.000 BTU, 208V, con refrigerante ecologico, incluye el suministro de tuberia de descarga y succion acorde con las UDes condensadoras y evaporadoras con su respectivo aislamiento termico, acometida de fuerza y control entre  la UD evaporadora a UD condensadora (distancia aproximada 10 ML). Dentro del presupuesto se debe considerar la base soporte para la UD condensadora, pasa muro para la ducteria y la acometida entre evaporadora y condensadora, con su respectivo resane e impermeabilizacion para evitar el ingreso de agua al recinto, incluir bomba de consesado para la condensacion y minimo 10 MLde manguera.incluye todos los materiales necesarios para su correcta ejecución y funcionamiento</v>
          </cell>
          <cell r="D100" t="str">
            <v>UND</v>
          </cell>
        </row>
        <row r="101">
          <cell r="B101" t="str">
            <v>3.3.6</v>
          </cell>
          <cell r="C101" t="str">
            <v>Suministro e instalacion de aire acondicionado inverter tipo mini split de una capacidad de 9.000 BTU, 208V, con refrigerante ecologico, incluye el suministro de tuberia de descarga y succion acorde con las UDes condensadoras y evaporadoras con su respectivo aislamiento termico, acometida de fuerza y control entre  la UD evaporadora a UD condensadora (distancia aproximada 10 ML). Dentro del presupuesto se debe considerar la base soporte para la UD condensadora, pasa muro para la ducteria y la acometida entre evaporadora y condensadora, con su respectivo resane e impermeabilizacion para evitar el ingreso de agua al recinto, incluir bomba de consesado para la condensacion y minimo 10 MLde manguera.incluye todos los materiales necesarios para su correcta ejecución y funcionamiento</v>
          </cell>
          <cell r="D101" t="str">
            <v>UND</v>
          </cell>
        </row>
        <row r="102">
          <cell r="B102" t="str">
            <v>3.3.7</v>
          </cell>
          <cell r="C102" t="str">
            <v>Suministro e instalacion de aire acondicionado tipo Casette de una capacidad de 48000 BTU, 208V, con refrigerante ecologico, incluye el suministro de tuberia de descarga y succion acorde con las UDes condensadoras y evaporadoras con su respectivo aislamiento termico, acometida de fuerza y control entre  la UD evaporadora a UD condensadora (distancia aproximada 10 ML). Dentro del presupuesto se debe considerar la base soporte para la UD condensadora, pasa muro para la ducteria y la acometida entre evaporadora y condensadora, con su respectivo resane e impermeabilizacion para evitar el ingreso de agua al recinto, incluir bomba de consesado para la condensacion y minimo 10 MLde manguera.incluye todos los materiales necesarios para su correcta ejecución y funcionamiento</v>
          </cell>
          <cell r="D102" t="str">
            <v>UND</v>
          </cell>
        </row>
        <row r="103">
          <cell r="B103" t="str">
            <v>3.3.8</v>
          </cell>
          <cell r="C103" t="str">
            <v>Suministro e instalacion de aire acondicionado tipo Casette de una capacidad de 36000 BTU, 208V, con refrigerante ecologico, incluye el suministro de tuberia de descarga y succion acorde con las UDes condensadoras y evaporadoras con su respectivo aislamiento termico, acometida de fuerza y control entre  la UD evaporadora a UD condensadora (distancia aproximada 10 ML). Dentro del presupuesto se debe considerar la base soporte para la UD condensadora, pasa muro para la ducteria y la acometida entre evaporadora y condensadora, con su respectivo resane e impermeabilizacion para evitar el ingreso de agua al recinto, incluir bomba de consesado para la condensacion y minimo 10 MLde manguera.incluye todos los materiales necesarios para su correcta ejecución y funcionamiento</v>
          </cell>
          <cell r="D103" t="str">
            <v>UND</v>
          </cell>
        </row>
        <row r="104">
          <cell r="B104" t="str">
            <v>3.3.9</v>
          </cell>
          <cell r="C104" t="str">
            <v>Suministro e instalacion de aire acondicionado tipo Casette de una capacidad de 24000 BTU, 208V, con refrigerante ecologico, incluye el suministro de tuberia de descarga y succion acorde con las UDes condensadoras y evaporadoras con su respectivo aislamiento termico, acometida de fuerza y control entre  la UD evaporadora a UD condensadora (distancia aproximada 10 ML). Dentro del presupuesto se debe considerar la base soporte para la UD condensadora, pasa muro para la ducteria y la acometida entre evaporadora y condensadora, con su respectivo resane e impermeabilizacion para evitar el ingreso de agua al recinto, incluir bomba de consesado para la condensacion y minimo 10 MLde manguera.incluye todos los materiales necesarios para su correcta ejecución y funcionamiento</v>
          </cell>
          <cell r="D104" t="str">
            <v>UND</v>
          </cell>
        </row>
        <row r="106">
          <cell r="B106" t="str">
            <v>3.3.10</v>
          </cell>
          <cell r="C106" t="str">
            <v xml:space="preserve">Suministro de materiales , instalacion  y mano de obra   de Sistema de extracciòn de aire debidamente aislada termicamente  con ventilador centrífugo de mínimo 800 CFM de un nivel sonoro dentro del laboratorio máximo de 70 dB , con motor trifàsico/bifàsico  208V, 60HZ,, con su respectivo banco de filtros con gran capacidad para el tratamiento de olores y retención de compuestos volátiles. El sistema de filtración consiste en: prefiltros pleat o similar para retención de particulas con una eficiencia de 30%, filtros de carbón activado tipo granular o peletizado para retención de olores y vapores con un tiempo de residencia no inferior a 0,05 segundos. El ventilador centrífugo debe tener la presión suficiente para mantener el caudal nominal con una saturación del banco de filtros que produzca una caida de presión en el sistema filtrante de 4 pulgadas de agua, mas las caidas de presión por la distancia y figuras de la ductería.  Dentro del presupuesto se debe considerar una base soporte en angulo o pertfil cuadrado con la suficiente resistencia para soportar el equipo en operanción sin que se presente vibración, El banco de filtros debe estar dotado de manómetros que nos indiquen la diferencia de presión entre areas de filtración en pulgadas de agua.  La UD debe pintarse (color a convenir), tambien se debe considerar dentro del presupuesta la construcciòn de una base soporte en concreto ,  y una base soporte  en angulo o pertfil cuadrado de una altura de minimo 0,1 MLcon la suficiente resistencia para soportar el equipo en operanción sin que se presente vibración, debidamente anclada y soportada.. Incluye arrancador directo con pulsador de encendido y apagado del ventilador, el cual debe quedar instalado dentro del àrea, se debe incluir dentro del presupuesto la instalaciòn de acometida del arracador al motoventilador, incluyendo cableado, canalela, ducterìa (norma RETIE)  </v>
          </cell>
          <cell r="D106" t="str">
            <v>UND</v>
          </cell>
        </row>
        <row r="107">
          <cell r="B107" t="str">
            <v>3.3.11</v>
          </cell>
          <cell r="C107" t="str">
            <v>Ducto ó figura TDC CALIBRE 24 Fabricado a todo costo incluye; ( corte, maquinado, esquineros, clips, empaque, tornilleria, transporte, mano de obra para montaje, empaque para unión, elementos y accesorios necesarios para soporte y anclaje).debidamente reforzados e instalados con sus respectiva  soportería anclado al piso y  acoplado a la  unidad de extraccion, Incluir templetes y soporteria necesaria para su instalación,  instalar un sesaguen que permita evacuar el agua lluvia que caiga dentro del ducto.Incluir las  obras civiles de pasa muro, con sus respectivos resanes e impermeabilización para evitar filtraciones.</v>
          </cell>
          <cell r="D107" t="str">
            <v>M2</v>
          </cell>
        </row>
        <row r="108">
          <cell r="B108" t="str">
            <v>3.3.12</v>
          </cell>
          <cell r="C108" t="str">
            <v>Ducto ó figura TDC CALIBRE 24 Fabricado a todo costo debidamente reforzados e instalados con sus respectiva soportería y acoplados a la reducción de la misma dimension, tanto en descarga como en succión, debidamente aislado térmicamente para evitar la condensación (Duct Wrap)incluye; ( corte, maquinado, esquineros, clips, empaque, tornilleria, transporte, mano de obra para montaje, empaque para unión, elementos y accesorios necesarios para soporte y anclaje).debidamente reforzados e instalados con sus respectiva  soportería anclado al piso y  acoplado a la  unidad de extraccion, Incluir templetes y soporteria necesaria para su instalación,  instalar un sesaguen que permita evacuar el agua lluvia que caiga dentro del ducto.Incluir las  obras civiles de pasa muro, con sus respectivos resanes e impermeabilización para evitar filtraciones.</v>
          </cell>
          <cell r="D108" t="str">
            <v>M2</v>
          </cell>
        </row>
        <row r="109">
          <cell r="B109" t="str">
            <v>3.3.13</v>
          </cell>
          <cell r="C109" t="str">
            <v>Ducto ó figura TDC CALIBRE 24 Fabricado a todo costo, debidamente reforzados e instalados con sus respectiva soportería y acoplados a la reducción de la misma dimension), tanto en succion como en descarga.debidamente aislado termicamente para evitar la condensación (Duct Wrap), con  protección de la intemperie del aislamiento forrado en lámina galvanizada para descarga e inyecciòn de aire.incluye; ( corte, maquinado, esquineros, clips, empaque, tornilleria, transporte, mano de obra para montaje, empaque para unión, elementos y accesorios necesarios para soporte y anclaje).debidamente reforzados e instalados con sus respectiva  soportería anclado al piso y  acoplado a la  unidad de extraccion, Incluir templetes y soporteria necesaria para su instalación,  instalar un sesaguen que permita evacuar el agua lluvia que caiga dentro del ducto.Incluir las  obras civiles de pasa muro, con sus respectivos resanes e impermeabilización para evitar filtraciones.</v>
          </cell>
          <cell r="D109" t="str">
            <v>M2</v>
          </cell>
        </row>
        <row r="110">
          <cell r="B110" t="str">
            <v>3.3.14</v>
          </cell>
          <cell r="C110" t="str">
            <v>Dampers regulación de caudal en la ductería de 10X14 pulgadas,Incluye; (mano de obra para montaje, empaque para unión, elementos y accesorios necesarios para soporte y anclaje).</v>
          </cell>
          <cell r="D110" t="str">
            <v>UND</v>
          </cell>
        </row>
        <row r="111">
          <cell r="B111" t="str">
            <v>3.3.15</v>
          </cell>
          <cell r="C111" t="str">
            <v>Rejilla para toma de aire 14X14 pulgadas, dotada de damper para ajuste de caudal (ver rejillas comerciales) incluye; (mano de obra para montaje, elementos y accesorios necesarios para soporte y anclaje)</v>
          </cell>
          <cell r="D111" t="str">
            <v>UND</v>
          </cell>
        </row>
        <row r="112">
          <cell r="B112" t="str">
            <v>3.3.16</v>
          </cell>
          <cell r="C112" t="str">
            <v xml:space="preserve">Suministro de materiales , instalacion  y mano de obra de Sistema de extracciòn de aire debidamente aislada termicamente  con ventilador centrífugo de mínimo 400 CFM de un nivel sonoro dentro del laboratorio máximo de 70 dB , con motor trifàsico/bifàsico  208V, 60HZ,, con su respectivo banco de filtros con gran capacidad para el tratamiento de olores y retención de compuestos volátiles. El sistema de filtración consiste en: prefiltros pleat o similar para retención de particulas con una eficiencia de 30%, filtros de carbón activado tipo granular o peletizado para retención de olores y vapores con un tiempo de residencia no inferior a 0,05 segundos. El ventilador centrífugo debe tener la presión suficiente para mantener el caudal nominal con una saturación del banco de filtros que produzca una caida de presión en el sistema filtrante de 4 pulgadas de agua, mas las caidas de presión por la distancia y figuras de la ductería.  Dentro del presupuesto se debe considerar una base soporte en angulo o pertfil cuadrado con la suficiente resistencia para soportar el equipo en operanción sin que se presente vibración, El banco de filtros debe estar dotado de manómetros que nos indiquen la diferencia de presión entre areas de filtración en pulgadas de agua.  La UD debe pintarse (color a convenir), tambien se debe considerar dentro del presupuesta la construcciòn de una base soporte en concreto ,  y una base soporte  en angulo o pertfil cuadrado de una altura de minimo 0,1 MLcon la suficiente resistencia para soportar el equipo en operanción sin que se presente vibración, debidamente anclada y soportada.. Incluye arrancador directo con pulsador de encendido y apagado del ventilador, el cual debe quedar instalado dentro del àrea, se debe incluir dentro del presupuesto la instalaciòn de acometida del arracador al motoventilador, incluyendo cabelado, canalela, ducterìa (norma RETIE)  </v>
          </cell>
          <cell r="D112" t="str">
            <v>UND</v>
          </cell>
        </row>
        <row r="113">
          <cell r="B113" t="str">
            <v>3.3.17</v>
          </cell>
          <cell r="C113" t="str">
            <v>Dampers regulación de caudal en la ductería de 10X8 pulgadas,Incluye; (mano de obra para montaje, empaque para unión, elementos y accesorios necesarios para soporte y anclaje).</v>
          </cell>
          <cell r="D113" t="str">
            <v>UND</v>
          </cell>
        </row>
        <row r="114">
          <cell r="B114" t="str">
            <v>3.3.18</v>
          </cell>
          <cell r="C114" t="str">
            <v>Rejilla para toma de aire 10X10 pulgadas, dotada de damper para ajuste de caudal (ver rejillas comerciales) incluye; (mano de obra para montaje, elementos y accesorios necesarios para soporte y anclaje)</v>
          </cell>
          <cell r="D114" t="str">
            <v>UND</v>
          </cell>
        </row>
        <row r="115">
          <cell r="B115" t="str">
            <v>3.3.19</v>
          </cell>
          <cell r="C115" t="str">
            <v xml:space="preserve">Suministro de materiales , instalacion  y mano de obra  de Sistema de extracciòn de aire debidamente aislada termicamente  con ventilador centrífugo de mínimo 300 CFM de un nivel sonoro dentro del laboratorio máximo de 70 dB , con motor trifàsico/bifàsico  208V, 60HZ,, con su respectivo banco de filtros con gran capacidad para el tratamiento de olores y retención de compuestos volátiles. El sistema de filtración consiste en: prefiltros pleat o similar para retención de particulas con una eficiencia de 30%, filtros de carbón activado tipo granular o peletizado para retención de olores y vapores con un tiempo de residencia no inferior a 0,05 segundos. El ventilador centrífugo debe tener la presión suficiente para mantener el caudal nominal con una saturación del banco de filtros que produzca una caida de presión en el sistema filtrante de 4 pulgadas de agua, mas las caidas de presión por la distancia y figuras de la ductería.  Dentro del presupuesto se debe considerar una base soporte en angulo o pertfil cuadrado con la suficiente resistencia para soportar el equipo en operanción sin que se presente vibración, El banco de filtros debe estar dotado de manómetros que nos indiquen la diferencia de presión entre areas de filtración en pulgadas de agua.  La UD debe pintarse (color a convenir), tambien se debe considerar dentro del presupuesta la construcciòn de una base soporte en concreto ,  y una base soporte  en angulo o pertfil cuadrado de una altura de minimo 0,1 MLcon la suficiente resistencia para soportar el equipo en operanción sin que se presente vibración, debidamente anclada y soportada.. Incluye arrancador directo con pulsador de encendido y apagado del ventilador, el cual debe quedar instalado dentro del àrea, se debe incluir dentro del presupuesto la instalaciòn de acometida del arracador al motoventilador, incluyendo cabelado, canalela, ducterìa (norma RETIE)  </v>
          </cell>
          <cell r="D115" t="str">
            <v>UND</v>
          </cell>
        </row>
        <row r="116">
          <cell r="B116" t="str">
            <v>3.3.20</v>
          </cell>
          <cell r="C116" t="str">
            <v>Dampers regulación de caudal en la ductería de 8X8 pulgadas,Incluye; (mano de obra para montaje, empaque para unión, elementos y accesorios necesarios para soporte y anclaje).</v>
          </cell>
          <cell r="D116" t="str">
            <v>UND</v>
          </cell>
        </row>
        <row r="117">
          <cell r="B117" t="str">
            <v>3.3.21</v>
          </cell>
          <cell r="C117" t="str">
            <v xml:space="preserve">Suministro de materiales , instalacion  y mano de obra de  Sistema de inyeccion de aire debidamente aislada termicamente  con ventilador centrífugo de mínimo 300 CFM de un nivel sonoro dentro del laboratorio máximo de 70 dB , con motor trifàsico/bifàsico  208V, 60HZ,, con su respectivo banco de filtros con gran capacidad para el tratamiento de olores y retención de compuestos volátiles. El sistema de filtración consiste en: prefiltros pleat o similar para retención de particulas con una eficiencia de 30%, filtros de carbón activado tipo granular o peletizado para retención de olores y vapores con un tiempo de residencia no inferior a 0,05 segundos. El ventilador centrífugo debe tener la presión suficiente para mantener el caudal nominal con una saturación del banco de filtros que produzca una caida de presión en el sistema filtrante de 4 pulgadas de agua, mas las caidas de presión por la distancia y figuras de la ductería.  Dentro del presupuesto se debe considerar una base soporte en angulo o pertfil cuadrado con la suficiente resistencia para soportar el equipo en operanción sin que se presente vibración, El banco de filtros debe estar dotado de manómetros que nos indiquen la diferencia de presión entre areas de filtración en pulgadas de agua.  La UD debe pintarse (color a convenir), tambien se debe considerar dentro del presupuesta la construcciòn de una base soporte en concreto ,  y una base soporte  en angulo o pertfil cuadrado de una altura de minimo 0,1 MLcon la suficiente resistencia para soportar el equipo en operanción sin que se presente vibración, debidamente anclada y soportada.. Incluye arrancador directo con pulsador de encendido y apagado del ventilador, el cual debe quedar instalado dentro del àrea, se debe incluir dentro del presupuesto la instalaciòn de acometida del arracador al motoventilador, incluyendo cabelado, canalela, ducterìa (norma RETIE)  </v>
          </cell>
          <cell r="D117" t="str">
            <v>UND</v>
          </cell>
        </row>
        <row r="118">
          <cell r="B118" t="str">
            <v>3.3.22</v>
          </cell>
          <cell r="C118" t="str">
            <v>Rejilla difusora 4 vias de aire 10X10 pulgadas, dotada de damper para ajuste de caudal (ver Rejillas comerciales) incluye; (mano de obra para montaje, elementos y accesorios necesarios para soporte y anclaje</v>
          </cell>
          <cell r="D118" t="str">
            <v>UND</v>
          </cell>
        </row>
        <row r="120">
          <cell r="B120" t="str">
            <v>3.4.1</v>
          </cell>
          <cell r="C120" t="str">
            <v>Traslado y reinstalación de cabina  con su tablero de control y base(si lo tiene), desde área adecuada para laboratorios; (incluye desconexión y conexión de acometidas electricas de fuerza y control, protección de la cabina en cartón corrugado y pelicula de strech auto-adherente para embalaje, zuncho, grapas plásticas,elementos de fijación y demás elementos consumibles para su correcta instalación).</v>
          </cell>
          <cell r="D120" t="str">
            <v>UND</v>
          </cell>
        </row>
        <row r="121">
          <cell r="B121" t="str">
            <v>3.4.2</v>
          </cell>
          <cell r="C121" t="str">
            <v>Suministro de materiales y mano de obra para instalacion de motor ventilador de cabina de extracción en cubierta  o fachada ; (incluye  base soporte , cable encauchetado de acometida, elementos de fijación y demás elementos consumibles para su correcta instalación). La unidad y la base soporte, debe pintarse con pintura muy resistente a la corrosión tipo intemperie (color negro mate), Dentro del presupuesto se debe considerar el suministro de una base soporte con sistema anti vibratorio en ángulo o perfil cuadrado con la suficiente resistencia para soportar el equipo en operación sin que se presente vibración. la unidad debe instalarse y anclarse en plataformas para soporte de unidades extractoras diseñadas para tal fin. Se debe verificar el caudal y la velocidad frontal mínima requerida por norma en la cabina, de lo contrario se debe considerar en el presupuesto el cambio de relación de poleas del motor y del ventilador, el cambio de correas y el suministro de mínimo dos (2) correas de reemplazo para garantizar la operación.incluye todos los materiales necesarios para su correcta ejecución y funcionamiento.</v>
          </cell>
          <cell r="D121" t="str">
            <v>UND</v>
          </cell>
        </row>
        <row r="122">
          <cell r="B122" t="str">
            <v>3.4.3</v>
          </cell>
          <cell r="C122" t="str">
            <v>Ducto de 10 pulgadas de diámetro en fibra de vidrio de alta densidad, con longitud de 3 metros , aglomerado con resina termoendurecible, totalmente antiácida, debidamente pintado, pintura resistente a la humedad y a la radiación solar (color negro mate) instalado con su respectiva soportería y acoplado tanto a la salida de la cabina como a la llegada de la unidad extractora y demás figuras de la ductería. Incluir las obras civiles de pasa muro, con sus respectivos resanes e impermeabilización para evitar filtraciones.incluye todos los materiales necesarios para su correcta ejecución y funcionamiento</v>
          </cell>
          <cell r="D122" t="str">
            <v>M2</v>
          </cell>
        </row>
        <row r="123">
          <cell r="B123" t="str">
            <v>3.4.4</v>
          </cell>
          <cell r="C123" t="str">
            <v>Codo 90° de 10 pulgadas de diámetro en fibra de vidrio de alta densidad, aglomerado con resina termoendurecible, debidamente pintado, pintura resistente a la humedad y a la radiación solar (color negro mate), instalado y acoplado tanto a la salida de la cabina como a la llegada de la unidad extractora y a la ductería de la misma dimensión.incluye todos los materiales necesarios para su correcta ejecución y funcionamiento</v>
          </cell>
          <cell r="D123" t="str">
            <v>UND</v>
          </cell>
        </row>
        <row r="124">
          <cell r="B124" t="str">
            <v>3.4.5</v>
          </cell>
          <cell r="C124" t="str">
            <v>Reducción para ducto de 10 pulgadas de diámetro a 8 pulgadas de diámetro, en fibra de vidrio de alta densidad, aglomerado con resina termoendurecible, debidamente pintado, pintura resistente a la humedad y a la radiación solar (color negro mate), instalado y acoplado a la salida de la cabina y a la ductería de la misma dimensión.incluye todos los materiales necesarios para su correcta ejecución y funcionamiento</v>
          </cell>
          <cell r="D124" t="str">
            <v>UND</v>
          </cell>
        </row>
        <row r="125">
          <cell r="C125" t="str">
            <v>VOZ Y DATOS</v>
          </cell>
        </row>
        <row r="126">
          <cell r="B126" t="str">
            <v>3.5.1</v>
          </cell>
          <cell r="C126" t="str">
            <v xml:space="preserve">Suministro, instalación de Cable UTP Cat. 6A  4 pares 24 AWG (datos) U/UTP </v>
          </cell>
          <cell r="D126" t="str">
            <v>M</v>
          </cell>
        </row>
        <row r="127">
          <cell r="B127" t="str">
            <v>3.5.2</v>
          </cell>
          <cell r="C127" t="str">
            <v xml:space="preserve">Suministro, instalación y conectorización de Tomas sencillas cat. 6A RJ 45 (datos) y Voz </v>
          </cell>
          <cell r="D127" t="str">
            <v>UND</v>
          </cell>
        </row>
        <row r="128">
          <cell r="B128" t="str">
            <v>3.5.3</v>
          </cell>
          <cell r="C128" t="str">
            <v xml:space="preserve">Suministro, instalación y conectorización de Face Plate para  modulo doble  cat. 6A RJ 45 </v>
          </cell>
          <cell r="D128" t="str">
            <v>UND</v>
          </cell>
        </row>
        <row r="129">
          <cell r="B129" t="str">
            <v>3.5.4</v>
          </cell>
          <cell r="C129" t="str">
            <v>Suministro e Instalación de Pacth cord de 9 pies cat. 6A U/UTP de datos y Voz</v>
          </cell>
          <cell r="D129" t="str">
            <v>UND</v>
          </cell>
        </row>
        <row r="130">
          <cell r="B130" t="str">
            <v>3.5.5</v>
          </cell>
          <cell r="C130" t="str">
            <v>Certificacion de puntos de datos y voz con  soporte impreso y en medio magnético.</v>
          </cell>
          <cell r="D130" t="str">
            <v>UND</v>
          </cell>
        </row>
      </sheetData>
      <sheetData sheetId="2">
        <row r="47">
          <cell r="A47" t="str">
            <v>CUADRILLA ELECTRICA (INSTALACIONES)</v>
          </cell>
          <cell r="D47">
            <v>53500</v>
          </cell>
        </row>
        <row r="48">
          <cell r="D48">
            <v>57780</v>
          </cell>
        </row>
      </sheetData>
      <sheetData sheetId="3">
        <row r="2">
          <cell r="B2" t="str">
            <v>REPARACIONES LOCATIVAS LABORATORIO GENETICA REGIONAL NOR OCCIDENTE DEL INSTITUTO NACIONAL DE MEDICINA LEGAL Y CIENCIAS FORENSES.</v>
          </cell>
        </row>
        <row r="355">
          <cell r="B355" t="str">
            <v>TOMA SENCILLA (TRACKJACK) CAT 6A F/UTP</v>
          </cell>
        </row>
        <row r="358">
          <cell r="B358" t="str">
            <v>PACTH CORD 9ft CAT 6 F/UTP</v>
          </cell>
        </row>
        <row r="359">
          <cell r="B359" t="str">
            <v xml:space="preserve">FACE PLATE DOBLE </v>
          </cell>
        </row>
        <row r="361">
          <cell r="B361" t="str">
            <v>CABLE F/UTP CAT 6 A.</v>
          </cell>
        </row>
        <row r="363">
          <cell r="B363" t="str">
            <v>CINTA VELCRO DE 2 CM DE ANCHO HOOK Y LOOP</v>
          </cell>
          <cell r="R363">
            <v>2000</v>
          </cell>
        </row>
        <row r="364">
          <cell r="B364" t="str">
            <v>CERTIFICACION DE PUNTOS</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ow r="10">
          <cell r="C10" t="str">
            <v xml:space="preserve">Tablero 18 circuitos trifásico con espacio para totalizador </v>
          </cell>
        </row>
        <row r="11">
          <cell r="C11" t="str">
            <v xml:space="preserve">Tablero 12 circuitos trifásico con espacio para totalizador </v>
          </cell>
        </row>
        <row r="21">
          <cell r="C21" t="str">
            <v>Cable de Cobre 1/0 AWG Libre Halogenos</v>
          </cell>
        </row>
        <row r="24">
          <cell r="C24" t="str">
            <v>Cable de Cobre 6 AWG Libre Halogenos</v>
          </cell>
        </row>
        <row r="25">
          <cell r="C25" t="str">
            <v>Cable de Cobre 8 AWG Libre Halogenos</v>
          </cell>
        </row>
        <row r="26">
          <cell r="C26" t="str">
            <v>Cable de Cobre 10 AWG Libre Halogenos</v>
          </cell>
          <cell r="P26">
            <v>5072</v>
          </cell>
        </row>
        <row r="27">
          <cell r="C27" t="str">
            <v>Cable de Cobre 12 AWG Libre Halogenos</v>
          </cell>
          <cell r="P27">
            <v>2645</v>
          </cell>
        </row>
        <row r="32">
          <cell r="C32" t="str">
            <v>Cable de Cu 6 AWG desnUNDo</v>
          </cell>
          <cell r="P32">
            <v>8650</v>
          </cell>
        </row>
        <row r="34">
          <cell r="C34" t="str">
            <v>Cable de Cu encauchetado 3x10 AWG</v>
          </cell>
        </row>
        <row r="35">
          <cell r="C35" t="str">
            <v>Cable de Cu encauchetado 3x12 AWG</v>
          </cell>
          <cell r="P35">
            <v>8850</v>
          </cell>
        </row>
        <row r="37">
          <cell r="C37" t="str">
            <v>Cable de Cu encauchetado 3x16 AWG</v>
          </cell>
          <cell r="P37">
            <v>5064</v>
          </cell>
        </row>
        <row r="38">
          <cell r="C38" t="str">
            <v>Cable trenzado 3x12 AWG libre de halogenos fase roja</v>
          </cell>
        </row>
        <row r="39">
          <cell r="C39" t="str">
            <v>Cable trenzado 3x12 AWG libre de halogenos fase azul</v>
          </cell>
        </row>
        <row r="44">
          <cell r="C44" t="str">
            <v>Borna de Ponchar Estañada No 1/0 Barril Largo</v>
          </cell>
          <cell r="P44">
            <v>4200</v>
          </cell>
        </row>
        <row r="47">
          <cell r="C47" t="str">
            <v>Borna de Ponchar Estañada No 6 Barril Largo</v>
          </cell>
          <cell r="P47">
            <v>2450</v>
          </cell>
        </row>
        <row r="48">
          <cell r="C48" t="str">
            <v>Borna de Ponchar Estañada No 8 Barril Largo</v>
          </cell>
          <cell r="P48">
            <v>1700</v>
          </cell>
        </row>
        <row r="49">
          <cell r="C49" t="str">
            <v>Borna de Ponchar Estañada No 10 Barril Largo</v>
          </cell>
          <cell r="P49">
            <v>1200</v>
          </cell>
        </row>
        <row r="50">
          <cell r="C50" t="str">
            <v>Borna de Ponchar Estañada No 12 Barril Largo</v>
          </cell>
          <cell r="P50">
            <v>800</v>
          </cell>
        </row>
        <row r="55">
          <cell r="C55" t="str">
            <v>Funda termoencogible para cable 1/0 - 3/0, 16mm</v>
          </cell>
          <cell r="P55">
            <v>3100</v>
          </cell>
        </row>
        <row r="58">
          <cell r="C58" t="str">
            <v>Funda termoencogible para cable 6 - 8, 8mm</v>
          </cell>
          <cell r="P58">
            <v>1400</v>
          </cell>
        </row>
        <row r="59">
          <cell r="C59" t="str">
            <v>Funda termoencogible para cable 10 - 12, 6mm</v>
          </cell>
          <cell r="P59">
            <v>1250</v>
          </cell>
        </row>
        <row r="61">
          <cell r="C61" t="str">
            <v>Cinta 3M Aislante Scotch Super 33 - 19 mm x 20 mts</v>
          </cell>
          <cell r="P61">
            <v>28960</v>
          </cell>
        </row>
        <row r="69">
          <cell r="C69" t="str">
            <v>Breaker termomagnético tripolar enchufable 30A, 10KA.</v>
          </cell>
        </row>
        <row r="72">
          <cell r="C72" t="str">
            <v>Breaker termomagnético bipolar enchufable 20A, 10KA.</v>
          </cell>
        </row>
        <row r="75">
          <cell r="C75" t="str">
            <v>Breaker termomagnético monopolar enchufable 20A, 10KA.</v>
          </cell>
        </row>
        <row r="80">
          <cell r="C80" t="str">
            <v>Bornera riel omera 4 mm x 10 unidades</v>
          </cell>
          <cell r="P80">
            <v>30000</v>
          </cell>
        </row>
        <row r="83">
          <cell r="C83" t="str">
            <v>Bandeja malla 60mm x 300mm x 3m electrozincada</v>
          </cell>
          <cell r="P83">
            <v>113569</v>
          </cell>
        </row>
        <row r="84">
          <cell r="C84" t="str">
            <v>Soporte a techo variilla para bandeja 60 a 300mm</v>
          </cell>
        </row>
        <row r="88">
          <cell r="C88" t="str">
            <v>Conector para cable de puesta a tierra x 5 unidades</v>
          </cell>
          <cell r="P88">
            <v>51317</v>
          </cell>
        </row>
        <row r="89">
          <cell r="C89" t="str">
            <v>Riel omega perforado soporte bandeja x 3m</v>
          </cell>
          <cell r="P89">
            <v>56599</v>
          </cell>
        </row>
        <row r="90">
          <cell r="C90" t="str">
            <v>División para bandeja 50mm x 3m</v>
          </cell>
          <cell r="P90">
            <v>42443</v>
          </cell>
        </row>
        <row r="91">
          <cell r="C91" t="str">
            <v>Tapa para bandeja rejiband 300mm x 3m</v>
          </cell>
        </row>
        <row r="92">
          <cell r="C92" t="str">
            <v>Soporte salida para tubos 1/2" 3/4" y 1"</v>
          </cell>
        </row>
        <row r="93">
          <cell r="C93" t="str">
            <v>Unión para curva tipo EZ</v>
          </cell>
          <cell r="P93">
            <v>2898</v>
          </cell>
        </row>
        <row r="94">
          <cell r="C94" t="str">
            <v>Unión click rapida base rejiband</v>
          </cell>
          <cell r="P94">
            <v>5606</v>
          </cell>
        </row>
        <row r="95">
          <cell r="C95" t="str">
            <v>Unión para bandeja click tipo platina lateral</v>
          </cell>
          <cell r="P95">
            <v>14100</v>
          </cell>
        </row>
        <row r="96">
          <cell r="C96" t="str">
            <v>Varilla roscada 3/8" x 3m zincada</v>
          </cell>
          <cell r="P96">
            <v>10514</v>
          </cell>
        </row>
        <row r="97">
          <cell r="C97" t="str">
            <v>Chazo anclaje concreto rosca interna 3/8" x 2 unidades</v>
          </cell>
          <cell r="P97">
            <v>5000</v>
          </cell>
        </row>
        <row r="98">
          <cell r="C98" t="str">
            <v>Riel chanel 4x2x3m troquelado</v>
          </cell>
          <cell r="P98">
            <v>35776</v>
          </cell>
        </row>
        <row r="99">
          <cell r="C99" t="str">
            <v>Perno de anclaje 1/2"</v>
          </cell>
          <cell r="P99">
            <v>14990</v>
          </cell>
        </row>
        <row r="104">
          <cell r="C104" t="str">
            <v xml:space="preserve">Tubo metálico IMC conduit galvanizado de 1" x 3m con unión </v>
          </cell>
        </row>
        <row r="105">
          <cell r="C105" t="str">
            <v xml:space="preserve">Tubo metálico IMC conduit galvanizado de 3/4" x 3m con unión </v>
          </cell>
        </row>
        <row r="108">
          <cell r="C108" t="str">
            <v>Tubo metálico EMT conduit de 1" x 3m</v>
          </cell>
        </row>
        <row r="109">
          <cell r="C109" t="str">
            <v>Tubo metálico EMT conduit de 3/4" x 3m</v>
          </cell>
          <cell r="P109">
            <v>32420</v>
          </cell>
        </row>
        <row r="114">
          <cell r="C114" t="str">
            <v>Unión metálica IMC galvanizada de 1"</v>
          </cell>
          <cell r="P114">
            <v>2548</v>
          </cell>
        </row>
        <row r="115">
          <cell r="C115" t="str">
            <v>Unión metálica IMC galvanizada de 3/4"</v>
          </cell>
          <cell r="P115">
            <v>1770</v>
          </cell>
        </row>
        <row r="118">
          <cell r="C118" t="str">
            <v>Unión metálica EMT de 1"</v>
          </cell>
          <cell r="P118">
            <v>1150</v>
          </cell>
        </row>
        <row r="119">
          <cell r="C119" t="str">
            <v>Unión metálica EMT de 3/4"</v>
          </cell>
          <cell r="P119">
            <v>1100</v>
          </cell>
        </row>
        <row r="123">
          <cell r="C123" t="str">
            <v>Abrazadera ajustable 1" con tornillo y tuerca</v>
          </cell>
          <cell r="P123">
            <v>1000</v>
          </cell>
        </row>
        <row r="124">
          <cell r="C124" t="str">
            <v>Abrazadera ajustable 3/4" con tornillo y tuerca</v>
          </cell>
          <cell r="P124">
            <v>850</v>
          </cell>
        </row>
        <row r="127">
          <cell r="C127" t="str">
            <v>Grapa metálica aleta doble 1"</v>
          </cell>
          <cell r="P127">
            <v>1623</v>
          </cell>
        </row>
        <row r="128">
          <cell r="C128" t="str">
            <v>Grapa metálica aleta doble 3/4"</v>
          </cell>
          <cell r="P128">
            <v>477</v>
          </cell>
        </row>
        <row r="132">
          <cell r="C132" t="str">
            <v>Boquilla - terminal de juego de tuerca y contratuerca para tuberia de 1"</v>
          </cell>
          <cell r="P132">
            <v>3690</v>
          </cell>
        </row>
        <row r="133">
          <cell r="C133" t="str">
            <v>Boquilla - terminal de juego de tuerca y contratuerca para tuberia de 3/4"</v>
          </cell>
          <cell r="P133">
            <v>1465</v>
          </cell>
        </row>
        <row r="136">
          <cell r="C136" t="str">
            <v>Terminal conector EMT de 1"</v>
          </cell>
          <cell r="P136">
            <v>2190</v>
          </cell>
        </row>
        <row r="137">
          <cell r="C137" t="str">
            <v>Terminal conector EMT de 3/4"</v>
          </cell>
          <cell r="P137">
            <v>1745</v>
          </cell>
        </row>
        <row r="141">
          <cell r="C141" t="str">
            <v>Conduleta 1" LR aluminio con tapa y empaque</v>
          </cell>
        </row>
        <row r="142">
          <cell r="C142" t="str">
            <v>Conduleta 3/4" LR aluminio con tapa y empaque</v>
          </cell>
        </row>
        <row r="145">
          <cell r="C145" t="str">
            <v>Curva 90° EMT de 1"</v>
          </cell>
          <cell r="P145">
            <v>2806</v>
          </cell>
        </row>
        <row r="146">
          <cell r="C146" t="str">
            <v>Curva 90° EMT de 3/4"</v>
          </cell>
          <cell r="P146">
            <v>2267</v>
          </cell>
        </row>
        <row r="150">
          <cell r="C150" t="str">
            <v>Caja de aluminio inyectada radwel 5800 5 salidas  de 3/4"</v>
          </cell>
          <cell r="P150">
            <v>12227</v>
          </cell>
        </row>
        <row r="152">
          <cell r="C152" t="str">
            <v>Tapa para caja 5800 aluminio con empaque</v>
          </cell>
          <cell r="P152">
            <v>4147</v>
          </cell>
        </row>
        <row r="154">
          <cell r="C154" t="str">
            <v>Caja 5800 galvanizada</v>
          </cell>
          <cell r="P154">
            <v>2221</v>
          </cell>
        </row>
        <row r="155">
          <cell r="C155" t="str">
            <v>Caja 2400 galvanizada</v>
          </cell>
          <cell r="P155">
            <v>4453</v>
          </cell>
        </row>
        <row r="156">
          <cell r="C156" t="str">
            <v>Suplemento para caja galvanizada 2400</v>
          </cell>
          <cell r="P156">
            <v>1200</v>
          </cell>
        </row>
        <row r="159">
          <cell r="C159" t="str">
            <v>Caja de paso 20x20x15 cm</v>
          </cell>
          <cell r="P159">
            <v>33950</v>
          </cell>
        </row>
        <row r="161">
          <cell r="C161" t="str">
            <v>Prensaestopas Nylón 18-25mm</v>
          </cell>
          <cell r="P161">
            <v>4000</v>
          </cell>
        </row>
        <row r="164">
          <cell r="C164" t="str">
            <v>Tuberia flexible conduit liquid tight de 3/4"</v>
          </cell>
          <cell r="P164">
            <v>6673</v>
          </cell>
        </row>
        <row r="166">
          <cell r="C166" t="str">
            <v>Conector recto para coraza LT de 3/4"</v>
          </cell>
          <cell r="P166">
            <v>10687</v>
          </cell>
        </row>
        <row r="170">
          <cell r="C170" t="str">
            <v>Canaleta de superficie plástica 100x45 mm dexson con división x 2m</v>
          </cell>
        </row>
        <row r="175">
          <cell r="C175" t="str">
            <v>Unión para canaleta 100 x 45 mm dexson</v>
          </cell>
          <cell r="P175">
            <v>9346</v>
          </cell>
        </row>
        <row r="177">
          <cell r="C177" t="str">
            <v>Derivación en T para canaleta 100 x 45 mm dexson</v>
          </cell>
        </row>
        <row r="179">
          <cell r="C179" t="str">
            <v>Tapa final para canaleta 100 x 45 mm dexson</v>
          </cell>
          <cell r="P179">
            <v>11750</v>
          </cell>
        </row>
        <row r="181">
          <cell r="C181" t="str">
            <v>Angulo plano para canaleta 100 x 45 mm dexson</v>
          </cell>
        </row>
        <row r="183">
          <cell r="C183" t="str">
            <v>Angulo interno para canaleta 100 x 45 mm dexson</v>
          </cell>
          <cell r="P183">
            <v>41391</v>
          </cell>
        </row>
        <row r="185">
          <cell r="C185" t="str">
            <v>Angulo externo para canaleta 100 x 45 mm dexson</v>
          </cell>
          <cell r="P185">
            <v>41391</v>
          </cell>
        </row>
        <row r="186">
          <cell r="C186" t="str">
            <v>Caja de superficie dexson para canaleta 60x40mm</v>
          </cell>
          <cell r="P186">
            <v>12712</v>
          </cell>
        </row>
        <row r="188">
          <cell r="C188" t="str">
            <v>Caja para canaleta 100x45 mm dexson sobreponer</v>
          </cell>
          <cell r="P188">
            <v>6557</v>
          </cell>
        </row>
        <row r="189">
          <cell r="C189" t="str">
            <v>División para canaleta 100 x 45 mm dexson x 2m</v>
          </cell>
          <cell r="P189">
            <v>8482</v>
          </cell>
        </row>
        <row r="191">
          <cell r="C191" t="str">
            <v>Toma 30A 125V seguridad NEMA L5-30</v>
          </cell>
        </row>
        <row r="192">
          <cell r="C192" t="str">
            <v>Toma 30A 125V seguridad NEMA L6-30</v>
          </cell>
        </row>
        <row r="193">
          <cell r="C193" t="str">
            <v>Toma doble seguridad NEMA L6-20</v>
          </cell>
        </row>
        <row r="200">
          <cell r="C200" t="str">
            <v>Clavija 15A 125V aérea NEMA 6-15PV</v>
          </cell>
          <cell r="P200">
            <v>88500</v>
          </cell>
        </row>
        <row r="201">
          <cell r="C201" t="str">
            <v>Clavija  con polo a  tierra</v>
          </cell>
          <cell r="P201">
            <v>6349</v>
          </cell>
        </row>
        <row r="202">
          <cell r="C202" t="str">
            <v>Tapa ciega metálica acero inoxidable.</v>
          </cell>
          <cell r="P202">
            <v>4770</v>
          </cell>
        </row>
        <row r="203">
          <cell r="C203" t="str">
            <v>Tapa ciega plastica</v>
          </cell>
          <cell r="P203">
            <v>1688</v>
          </cell>
        </row>
        <row r="206">
          <cell r="C206" t="str">
            <v>Toma corriente GFCI 15A - 120V con tapa</v>
          </cell>
        </row>
        <row r="207">
          <cell r="C207" t="str">
            <v>Toma doble tierra aislada 15A, 125V color naranja</v>
          </cell>
        </row>
        <row r="208">
          <cell r="C208" t="str">
            <v>Toma doble tierra aislada 15A, 125V color blanco</v>
          </cell>
        </row>
        <row r="209">
          <cell r="C209" t="str">
            <v>Toma doble polo a tierra 20A, 250V color blanco 6-20R</v>
          </cell>
          <cell r="P209">
            <v>10742</v>
          </cell>
        </row>
        <row r="210">
          <cell r="C210" t="str">
            <v>Toma doble 15A, 125V color blanco</v>
          </cell>
        </row>
        <row r="211">
          <cell r="C211" t="str">
            <v>Tapa para toma doble LEVITONG Naranja</v>
          </cell>
          <cell r="P211">
            <v>2314</v>
          </cell>
        </row>
        <row r="212">
          <cell r="C212" t="str">
            <v>Tapa para toma doble LEVITONG Blanca</v>
          </cell>
          <cell r="P212">
            <v>1913</v>
          </cell>
        </row>
        <row r="213">
          <cell r="C213" t="str">
            <v xml:space="preserve">Tapa en aluminio inyectado waterproff para toma GFCI </v>
          </cell>
        </row>
        <row r="215">
          <cell r="C215" t="str">
            <v>Interruptor sencillo LEVITON linea decora blanco</v>
          </cell>
          <cell r="P215">
            <v>11772</v>
          </cell>
        </row>
        <row r="216">
          <cell r="C216" t="str">
            <v>Interruptor doble LEVITON linea decora blanco</v>
          </cell>
        </row>
        <row r="218">
          <cell r="C218" t="str">
            <v>Interruptor sencillo conmutable LEVITON linea decora blanco</v>
          </cell>
        </row>
        <row r="219">
          <cell r="C219" t="str">
            <v>Interruptor doble conmutable LEVITON linea decora blanco</v>
          </cell>
        </row>
        <row r="220">
          <cell r="C220" t="str">
            <v>Tapa a presión para interruptor sencillo LEVITON</v>
          </cell>
          <cell r="P220">
            <v>13098</v>
          </cell>
        </row>
        <row r="221">
          <cell r="C221" t="str">
            <v>Tapa a presión para interruptor doble LEVITON</v>
          </cell>
          <cell r="P221">
            <v>20700</v>
          </cell>
        </row>
        <row r="223">
          <cell r="C223" t="str">
            <v>Sensor presencia pir montaje techo 360° 1000W</v>
          </cell>
        </row>
        <row r="226">
          <cell r="C226" t="str">
            <v>Conector rosca amarillo - rojo 3M X 100 Unidades</v>
          </cell>
          <cell r="P226">
            <v>131985</v>
          </cell>
        </row>
        <row r="227">
          <cell r="C227" t="str">
            <v>Autodesforre amarillo 3M x 100 Unidades</v>
          </cell>
          <cell r="P227">
            <v>194950</v>
          </cell>
        </row>
        <row r="228">
          <cell r="C228" t="str">
            <v>Cartón corrugado 1,20x40m 48m2</v>
          </cell>
        </row>
        <row r="229">
          <cell r="C229" t="str">
            <v xml:space="preserve">Film strech calibre 6 30cm x 30m </v>
          </cell>
          <cell r="P229">
            <v>60900</v>
          </cell>
        </row>
        <row r="230">
          <cell r="C230" t="str">
            <v>Zuncho 1/2" calibre 5 x 1000m</v>
          </cell>
          <cell r="P230">
            <v>69900</v>
          </cell>
        </row>
        <row r="231">
          <cell r="C231" t="str">
            <v>Grapa plástica para zuncho 1/2"x200</v>
          </cell>
          <cell r="P231">
            <v>18900</v>
          </cell>
        </row>
        <row r="233">
          <cell r="C233" t="str">
            <v>Amarre Nylon Negro 250 mm x 4.8 mm x 100 dexson unidades</v>
          </cell>
          <cell r="P233">
            <v>13487</v>
          </cell>
        </row>
        <row r="234">
          <cell r="P234">
            <v>2556</v>
          </cell>
        </row>
        <row r="239">
          <cell r="C239" t="str">
            <v>Marco para panel led 60 x 60 sopreponer o cielo falso incrustar</v>
          </cell>
          <cell r="P239">
            <v>26500</v>
          </cell>
        </row>
        <row r="240">
          <cell r="C240" t="str">
            <v>Marco para panel led 30 x 120 sopreponer</v>
          </cell>
          <cell r="P240">
            <v>39712</v>
          </cell>
        </row>
        <row r="241">
          <cell r="C241" t="str">
            <v>Panel LED 60 x 60, 40W, 6500K, 4051lm, driver 100-277V Stil Led Backlight</v>
          </cell>
        </row>
        <row r="243">
          <cell r="C243" t="str">
            <v>Panel LED 30 x 120, 40W, 6500K, 3848lm, driver 100-277V Stil Led Backlight</v>
          </cell>
        </row>
        <row r="251">
          <cell r="C251" t="str">
            <v>Bala Stil Led Flat, 22W, 6500K, 2261lm, driver 100-277V IP65</v>
          </cell>
        </row>
        <row r="253">
          <cell r="C253" t="str">
            <v>Panel led redondo 36W IP 65 incluye driver</v>
          </cell>
        </row>
        <row r="254">
          <cell r="C254" t="str">
            <v>Panel led redondo 27W Bat integrada de 20W</v>
          </cell>
        </row>
        <row r="257">
          <cell r="C257" t="str">
            <v>Aplique emergencia 5W, 414lm, autonomia 90 min, 110-240V, IP20</v>
          </cell>
        </row>
        <row r="258">
          <cell r="C258" t="str">
            <v>Aplique emergencia Stil Led,autonomia 90 min, 120-277V IP65 3W</v>
          </cell>
        </row>
        <row r="259">
          <cell r="C259" t="str">
            <v>Aplique emergencia aviso salida 1W, autonomia 90 min, 120-277V, IP20</v>
          </cell>
        </row>
        <row r="264">
          <cell r="C264" t="str">
            <v>Protector eléctrico breakermatic aire acond. 220V</v>
          </cell>
        </row>
        <row r="277">
          <cell r="C277" t="str">
            <v xml:space="preserve">Suministro de materiales , instalacion  y mano de obra de Suministro, instalacion de Sistema de extracciòn de aire debidamente aislada termicamente  con ventilador centrífugo de mínimo 800 CFM de un nivel sonoro dentro del laboratorio máximo de 70 dB , con motor trifàsico/bifàsico  208V, 60HZ,, con su respectivo banco de filtros con gran capacidad para el tratamiento de olores y retención de compuestos volátiles. El sistema de filtración consiste en: prefiltros pleat o similar para retención de particulas con una eficiencia de 30%, filtros de carbón activado tipo granular o peletizado para retención de olores y vapores con un tiempo de residencia no inferior a 0,05 segundos. El ventilador centrífugo debe tener la presión suficiente para mantener el caudal nominal con una saturación del banco de filtros que produzca una caida de presión en el sistema filtrante de 4 pulgadas de agua, mas las caidas de presión por la distancia y figuras de la ductería.  Dentro del presupuesto se debe considerar una base soporte en angulo o pertfil cuadrado con la suficiente resistencia para soportar el equipo en operanción sin que se presente vibración, El banco de filtros debe estar dotado de manómetros que nos indiquen la diferencia de presión entre areas de filtración en pulgadas de agua.  La UD debe pintarse (color a convenir), tambien se debe considerar dentro del presupuesta la construcciòn de una base soporte en concreto ,  y una base soporte  en angulo o pertfil cuadrado de una altura de minimo 0,1 MLcon la suficiente resistencia para soportar el equipo en operanción sin que se presente vibración, debidamente anclada y soportada.. Incluye arrancador directo con pulsador de encendido y apagado del ventilador, el cual debe quedar instalado dentro del àrea, se debe incluir dentro del presupuesto la instalaciòn de acometida del arracador al motoventilador, incluyendo cabelado, canalela, ducterìa (norma RETIE)  </v>
          </cell>
        </row>
        <row r="278">
          <cell r="C278" t="str">
            <v xml:space="preserve">Suministro de materiales , instalacion  y mano de obra de Suministro, instalacion de Sistema de extracciòn de aire debidamente aislada termicamente  con ventilador centrífugo de mínimo 400 CFM de un nivel sonoro dentro del laboratorio máximo de 70 dB , con motor trifàsico/bifàsico  208V, 60HZ,, con su respectivo banco de filtros con gran capacidad para el tratamiento de olores y retención de compuestos volátiles. El sistema de filtración consiste en: prefiltros pleat o similar para retención de particulas con una eficiencia de 30%, filtros de carbón activado tipo granular o peletizado para retención de olores y vapores con un tiempo de residencia no inferior a 0,05 segundos. El ventilador centrífugo debe tener la presión suficiente para mantener el caudal nominal con una saturación del banco de filtros que produzca una caida de presión en el sistema filtrante de 4 pulgadas de agua, mas las caidas de presión por la distancia y figuras de la ductería.  Dentro del presupuesto se debe considerar una base soporte en angulo o pertfil cuadrado con la suficiente resistencia para soportar el equipo en operanción sin que se presente vibración, El banco de filtros debe estar dotado de manómetros que nos indiquen la diferencia de presión entre areas de filtración en pulgadas de agua.  La UD debe pintarse (color a convenir), tambien se debe considerar dentro del presupuesta la construcciòn de una base soporte en concreto ,  y una base soporte  en angulo o pertfil cuadrado de una altura de minimo 0,1 MLcon la suficiente resistencia para soportar el equipo en operanción sin que se presente vibración, debidamente anclada y soportada.. Incluye arrancador directo con pulsador de encendido y apagado del ventilador, el cual debe quedar instalado dentro del àrea, se debe incluir dentro del presupuesto la instalaciòn de acometida del arracador al motoventilador, incluyendo cabelado, canalela, ducterìa (norma RETIE)  </v>
          </cell>
        </row>
        <row r="279">
          <cell r="C279" t="str">
            <v xml:space="preserve">Suministro de materiales , instalacion  y mano de obra de Suministro, instalacion de Sistema de extracciòn de aire debidamente aislada termicamente  con ventilador centrífugo de mínimo 300 CFM de un nivel sonoro dentro del laboratorio máximo de 70 dB , con motor trifàsico/bifàsico  208V, 60HZ,, con su respectivo banco de filtros con gran capacidad para el tratamiento de olores y retención de compuestos volátiles. El sistema de filtración consiste en: prefiltros pleat o similar para retención de particulas con una eficiencia de 30%, filtros de carbón activado tipo granular o peletizado para retención de olores y vapores con un tiempo de residencia no inferior a 0,05 segundos. El ventilador centrífugo debe tener la presión suficiente para mantener el caudal nominal con una saturación del banco de filtros que produzca una caida de presión en el sistema filtrante de 4 pulgadas de agua, mas las caidas de presión por la distancia y figuras de la ductería.  Dentro del presupuesto se debe considerar una base soporte en angulo o pertfil cuadrado con la suficiente resistencia para soportar el equipo en operanción sin que se presente vibración, El banco de filtros debe estar dotado de manómetros que nos indiquen la diferencia de presión entre areas de filtración en pulgadas de agua.  La UD debe pintarse (color a convenir), tambien se debe considerar dentro del presupuesta la construcciòn de una base soporte en concreto ,  y una base soporte  en angulo o pertfil cuadrado de una altura de minimo 0,1 MLcon la suficiente resistencia para soportar el equipo en operanción sin que se presente vibración, debidamente anclada y soportada.. Incluye arrancador directo con pulsador de encendido y apagado del ventilador, el cual debe quedar instalado dentro del àrea, se debe incluir dentro del presupuesto la instalaciòn de acometida del arracador al motoventilador, incluyendo cabelado, canalela, ducterìa (norma RETIE)  </v>
          </cell>
        </row>
        <row r="280">
          <cell r="C280" t="str">
            <v xml:space="preserve">Suministro de materiales , instalacion  y mano de obra de Suministro, instalacion de Sistema de inyeccion de aire debidamente aislada termicamente  con ventilador centrífugo de mínimo 300 CFM de un nivel sonoro dentro del laboratorio máximo de 70 dB , con motor trifàsico/bifàsico  208V, 60HZ,, con su respectivo banco de filtros con gran capacidad para el tratamiento de olores y retención de compuestos volátiles. El sistema de filtración consiste en: prefiltros pleat o similar para retención de particulas con una eficiencia de 30%, filtros de carbón activado tipo granular o peletizado para retención de olores y vapores con un tiempo de residencia no inferior a 0,05 segundos. El ventilador centrífugo debe tener la presión suficiente para mantener el caudal nominal con una saturación del banco de filtros que produzca una caida de presión en el sistema filtrante de 4 pulgadas de agua, mas las caidas de presión por la distancia y figuras de la ductería.  Dentro del presupuesto se debe considerar una base soporte en angulo o pertfil cuadrado con la suficiente resistencia para soportar el equipo en operanción sin que se presente vibración, El banco de filtros debe estar dotado de manómetros que nos indiquen la diferencia de presión entre areas de filtración en pulgadas de agua.  La UD debe pintarse (color a convenir), tambien se debe considerar dentro del presupuesta la construcciòn de una base soporte en concreto ,  y una base soporte  en angulo o pertfil cuadrado de una altura de minimo 0,1 MLcon la suficiente resistencia para soportar el equipo en operanción sin que se presente vibración, debidamente anclada y soportada.. Incluye arrancador directo con pulsador de encendido y apagado del ventilador, el cual debe quedar instalado dentro del àrea, se debe incluir dentro del presupuesto la instalaciòn de acometida del arracador al motoventilador, incluyendo cabelado, canalela, ducterìa (norma RETIE)  </v>
          </cell>
        </row>
        <row r="283">
          <cell r="C283" t="str">
            <v>Mantenimiento de sistemas de aire acondicionado 12000 BTU/18000 BTU/3600 BTU/, incluye diagnostico, mantenimiento de unidad manejadora, unidad condensadora, compresor y bomba de condensado ;(Inluye lavado, limpieza y materiales como soldaura de plata, rubatex,cinta foil de aluminio, actividades del vacio del sistema,recogida de regrigerante y suministro de liquido desincrustante, refrigerante de ser necesario, puesta a punto , pruebas de operacion  y puesta en funcionamiento, elmentos de fijacion  y demas elementos consumibles para su correcta instalacion y puesta en funcionamiento</v>
          </cell>
        </row>
        <row r="284">
          <cell r="C284" t="str">
            <v xml:space="preserve">Suministro e instalación de aire acondicionado inverter tipo mini split de una capacidad de 36.000 BTU, 208V para el area de trascripción, con refrigerante ecologico, incluye el suministro de tubria de descarga y succion acorde con las unidades condensadoras y evaporadoras con su respectivo aislamiento termico, acometida de fuerza y control entre  la unidad evaporadora a unidad condensadora (distancia aproximada 6 metros). Dentro del presupuesto se debe considerar la base soporte para la unidad condensadora, pasa muro con su respectivo resane e impermeabilizacion para evitar el ingreso de agua al recinto, incluir bomba de consesado para la condensacion.  </v>
          </cell>
        </row>
        <row r="285">
          <cell r="C285" t="str">
            <v xml:space="preserve">Suministro e instalación de aire acondicionado inverter tipo mini split de una capacidad de 18.000 BTU, 208V para el area de trascripción, con refrigerante ecologico, incluye el suministro de tubria de descarga y succion acorde con las unidades condensadoras y evaporadoras con su respectivo aislamiento termico, acometida de fuerza y control entre  la unidad evaporadora a unidad condensadora (distancia aproximada 6 metros). Dentro del presupuesto se debe considerar la base soporte para la unidad condensadora, pasa muro con su respectivo resane e impermeabilizacion para evitar el ingreso de agua al recinto, incluir bomba de consesado para la condensacion.  </v>
          </cell>
        </row>
        <row r="286">
          <cell r="C286" t="str">
            <v>Suministro e instalacion de aire acondicionado inverter tipo mini split de una capaciodad de 12.000 BTU, 208V, con refrigerante ecologico, incluye el suministro de tuberia de descarga y succion acorde con las UDes condensadoras y evaporadoras con su respectivo aislamiento termico, acometida de fuerza y control entre  la UD evaporadora a UD condensadora (distancia aproximada 10 ML). Dentro del presupuesto se debe considerar la base soporte para la UD condensadora, pasa muro para la ducteria y la acometida entre evaporadora y condensadora, con su respectivo resane e impermeabilizacion para evitar el ingreso de agua al recinto, incluir bomba de consesado para la condensacion y minimo 10 MLde manguera</v>
          </cell>
        </row>
        <row r="287">
          <cell r="C287" t="str">
            <v>Suministro e instalacion de aire acondicionado inverter tipo mini split de una capaciodad de 9.000 BTU, 208V, con refrigerante ecologico, incluye el suministro de tuberia de descarga y succion acorde con las UDes condensadoras y evaporadoras con su respectivo aislamiento termico, acometida de fuerza y control entre  la UD evaporadora a UD condensadora (distancia aproximada 10 ML). Dentro del presupuesto se debe considerar la base soporte para la UD condensadora, pasa muro para la ducteria y la acometida entre evaporadora y condensadora, con su respectivo resane e impermeabilizacion para evitar el ingreso de agua al recinto, incluir bomba de consesado para la condensacion y minimo 10 MLde manguera</v>
          </cell>
        </row>
        <row r="310">
          <cell r="C310" t="str">
            <v>Ducto ó figura TDC CALIBRE 24 Fabricado a todo costo incluye; (corte, maquinado, esquineros, clips, empaque, tornilleria, transporte, mano de obra para montaje, empaque para unión, elementos y accesorios necesarios para soporte y anclaje).</v>
          </cell>
          <cell r="P310">
            <v>140059</v>
          </cell>
        </row>
        <row r="313">
          <cell r="C313" t="str">
            <v>Ducto TDC CALIBRE 24 Fabricado a todo costo incluye, aislamiento Duct Wrap, corte, maquiado, esquineros, clips, empaque, tornilleria y  transporte</v>
          </cell>
        </row>
        <row r="316">
          <cell r="C316" t="str">
            <v>Ducto ó figura TDC CALIBRE 24 Fabricado a todo costo incluye; (aislamiento Duct Wrap, forro del asilamiento en lámina galvanizada o de aluminio,  corte, maquinado, esquineros, clips, empaque, tornilleria, transporte, mano de obra para montaje, empaque para unión, elementos y accesorios necesarios para soporte y anclaje).</v>
          </cell>
        </row>
        <row r="338">
          <cell r="C338" t="str">
            <v>Damper regulación de caudal para ductería de 14"X10".</v>
          </cell>
        </row>
        <row r="345">
          <cell r="C345" t="str">
            <v>Damper regulación de caudal para ductería de 10"X8".</v>
          </cell>
        </row>
        <row r="346">
          <cell r="C346" t="str">
            <v>Damper regulación de caudal para ductería de 8"X8".</v>
          </cell>
        </row>
        <row r="350">
          <cell r="C350" t="str">
            <v>Rejilla para toma de aire 14"X14", dotada de damper para ajuste de caudal (ver rejillas comerciales)</v>
          </cell>
        </row>
        <row r="354">
          <cell r="C354" t="str">
            <v>Rejilla para toma de aire 10"X10", dotada de damper para ajuste de caudal (ver rejillas comerciales)</v>
          </cell>
        </row>
        <row r="358">
          <cell r="C358" t="str">
            <v>Rejilla difusora 4 vias de aire 10"X10", dotada de damper para ajuste de de caudal (ver rejillas comerciales).</v>
          </cell>
        </row>
        <row r="370">
          <cell r="C370" t="str">
            <v>Aire acondicionado tipo CASETTE  48000 BTU</v>
          </cell>
        </row>
        <row r="371">
          <cell r="C371" t="str">
            <v>Aire acondicionado tipo CASETTE  36000 BTU</v>
          </cell>
        </row>
        <row r="372">
          <cell r="C372" t="str">
            <v>Aire acondicionado tipo CASETTE 24000 BTU</v>
          </cell>
        </row>
        <row r="375">
          <cell r="C375" t="str">
            <v>Soporte para condensadora o bomba minisplit 24000BTU</v>
          </cell>
          <cell r="P375">
            <v>57000</v>
          </cell>
        </row>
        <row r="376">
          <cell r="C376" t="str">
            <v>Tuberia de cobre de 5/8" para aire acondicionado</v>
          </cell>
          <cell r="P376">
            <v>36028</v>
          </cell>
        </row>
        <row r="377">
          <cell r="C377" t="str">
            <v>Tuberia de cobre de 3/8" para aire acondicionado</v>
          </cell>
          <cell r="P377">
            <v>19145</v>
          </cell>
        </row>
        <row r="378">
          <cell r="C378" t="str">
            <v>Rubatex 5/8" tira x metro</v>
          </cell>
          <cell r="P378">
            <v>12094</v>
          </cell>
        </row>
        <row r="379">
          <cell r="C379" t="str">
            <v>Rubatex 3/8" tira x metro</v>
          </cell>
          <cell r="P379">
            <v>10366</v>
          </cell>
        </row>
        <row r="380">
          <cell r="C380" t="str">
            <v>Racor de 5/8"</v>
          </cell>
          <cell r="P380">
            <v>9995</v>
          </cell>
        </row>
        <row r="381">
          <cell r="C381" t="str">
            <v>Racor de 3/8"</v>
          </cell>
          <cell r="P381">
            <v>8996</v>
          </cell>
        </row>
        <row r="382">
          <cell r="C382" t="str">
            <v>Gas map</v>
          </cell>
          <cell r="P382">
            <v>45692</v>
          </cell>
        </row>
        <row r="383">
          <cell r="C383" t="str">
            <v>Soldadura de cobre al 15% x barra</v>
          </cell>
          <cell r="P383">
            <v>27130</v>
          </cell>
        </row>
        <row r="384">
          <cell r="C384" t="str">
            <v>Filtro secador de 3/8"</v>
          </cell>
          <cell r="P384">
            <v>98523</v>
          </cell>
        </row>
        <row r="419">
          <cell r="C419" t="str">
            <v>Sensor de humo fotoeléctrico direccionable con base</v>
          </cell>
        </row>
        <row r="420">
          <cell r="C420" t="str">
            <v>Sensor de humo fotoeléctrico y temperatura direccionable con base</v>
          </cell>
        </row>
        <row r="421">
          <cell r="C421" t="str">
            <v>Estación manual direccionable</v>
          </cell>
        </row>
        <row r="422">
          <cell r="C422" t="str">
            <v>Stopper (protector para estación)</v>
          </cell>
        </row>
        <row r="423">
          <cell r="C423" t="str">
            <v>Sirena temporal, 84.4 o 79.4 dBA, estrobo LED de 15, 30, 75, 110 cd, roja</v>
          </cell>
        </row>
        <row r="424">
          <cell r="C424" t="str">
            <v>Alambre alarma 2x16 105° FPLR sin pantalla</v>
          </cell>
        </row>
        <row r="427">
          <cell r="C427" t="str">
            <v>Mantenimiento a Panel de alarma principal y sus componentes.Inlcuye  Mantenimiento general, limpieza interna y externa, revision de conexiones. Revision de funcionamiento en general de los equipos.</v>
          </cell>
        </row>
        <row r="439">
          <cell r="C439" t="str">
            <v>Ducto de 10 pulgadas de diámetro en lana de vidrio de alta densidad por 3 metros , aglomerado con resina termoendurecible, totalmente antiácida, debidamente pintado, pintura resistente a la humedad y a la radiación solar (color negro mate) instalado con su respectiva soportería y acoplado tanto a la salida de la cabina como a la llegada de la unidad extractora y demás figuras de la ductería. Incluir las obras civiles de pasa muro, con sus respectivos resanes e impermeabilización para evitar filtraciones.</v>
          </cell>
        </row>
        <row r="440">
          <cell r="C440" t="str">
            <v>Codo 90° de 10 pulgadas de diámetro en lana de vidrio de alta densidad, aglomerado con resina termoendurecible, debidamente pintado, pintura resistente a la humedad y a la radiación solar (color negro mate), instalado y acoplado tanto a la salida de la cabina como a la llegada de la unidad extractora y a la ductería de la misma dimensión.</v>
          </cell>
        </row>
        <row r="441">
          <cell r="C441" t="str">
            <v>Reducción para ducto de 10 pulgadas de diámetro a 8 pulgadas de diámetro, en lana de vidrio de alta densidad, aglomerado con resina termoendurecible, debidamente pintado, pintura resistente a la humedad y a la radiación solar (color negro mate), instalado y acoplado a la salida de la cabina y a la ductería de la misma dimensión.</v>
          </cell>
        </row>
        <row r="476">
          <cell r="P476">
            <v>20518.208000000002</v>
          </cell>
        </row>
        <row r="477">
          <cell r="P477">
            <v>26300</v>
          </cell>
        </row>
        <row r="478">
          <cell r="P478">
            <v>15780</v>
          </cell>
        </row>
        <row r="479">
          <cell r="P479">
            <v>18778.2</v>
          </cell>
        </row>
        <row r="481">
          <cell r="P481">
            <v>35978.400000000001</v>
          </cell>
        </row>
        <row r="483">
          <cell r="P483">
            <v>102570</v>
          </cell>
        </row>
      </sheetData>
      <sheetData sheetId="23"/>
      <sheetData sheetId="24"/>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OFICIAL"/>
      <sheetName val="BASE DEL PRESUPUESTO"/>
      <sheetName val="1- CUADRILLAS"/>
      <sheetName val="2- COMP BASICA"/>
      <sheetName val="3- ADMON"/>
      <sheetName val="4- APU BASICOS"/>
      <sheetName val="1 PRELIMINARES"/>
      <sheetName val="2 HIDROSANITARIOS"/>
      <sheetName val="3.1 ELEC"/>
      <sheetName val="3.2 SEGURIDAD"/>
      <sheetName val="3.3 VENTILACION"/>
      <sheetName val="3.4 CABINAS"/>
      <sheetName val="3,5 VOZ Y DATOS"/>
      <sheetName val="4 MUROS"/>
      <sheetName val="5 PISOS"/>
      <sheetName val="6 CUBIERTAS"/>
      <sheetName val="7 CIELORRASOS"/>
      <sheetName val="8 IMPERMEABILIZACION"/>
      <sheetName val="9 METALICOS"/>
      <sheetName val="10 PINTURAS"/>
      <sheetName val="11 ALUMINIO Y VIDRIOS"/>
      <sheetName val="12 MOBILIARIO"/>
      <sheetName val="Estudio de Mercado"/>
      <sheetName val="Coversión Dúctos a M2"/>
      <sheetName val="Cálculos Lámina"/>
    </sheetNames>
    <sheetDataSet>
      <sheetData sheetId="0">
        <row r="151">
          <cell r="F151" t="str">
            <v>CUBIERTAS</v>
          </cell>
        </row>
      </sheetData>
      <sheetData sheetId="1">
        <row r="130">
          <cell r="D130" t="str">
            <v>MUROS, PAÑETES Y ENCHAPES</v>
          </cell>
        </row>
        <row r="131">
          <cell r="C131" t="str">
            <v>4.1</v>
          </cell>
          <cell r="D131" t="str">
            <v>Pañete liso impermeabilizado 1:3, incluye filos, dilataciones, cantos y carteras de baños. incluye medidas inferiores a 1.00 m</v>
          </cell>
          <cell r="E131" t="str">
            <v>M2</v>
          </cell>
        </row>
        <row r="132">
          <cell r="C132" t="str">
            <v>4.2</v>
          </cell>
          <cell r="D132" t="str">
            <v>Construccion de muro en bloque N° 5</v>
          </cell>
          <cell r="E132" t="str">
            <v>M2</v>
          </cell>
        </row>
        <row r="133">
          <cell r="C133" t="str">
            <v>4.3</v>
          </cell>
          <cell r="D133" t="str">
            <v>Construccion de muro en lamina de Superboard de 6 mm doble cara, 10 cm de espesor, incluye metros lineales, vanos y carteras de puertas y ventanas, perfilería, platinas de soporte, cintas, tornillos, masilla, cordón sellante flexible y primeriado, boquill</v>
          </cell>
          <cell r="E133" t="str">
            <v>M2</v>
          </cell>
        </row>
        <row r="134">
          <cell r="D134" t="str">
            <v>BASES Y PISOS</v>
          </cell>
        </row>
        <row r="135">
          <cell r="C135" t="str">
            <v>5.1</v>
          </cell>
          <cell r="D135" t="str">
            <v xml:space="preserve">Construcción de guarda escoba media caña en granito lavado de 0,10 m. x 0,10 m., R=0,02 m. embebida en muros y piso, espesor mínimo de 2.5 cm. color igual o similar al color del piso.   Incluye dilatación en PVC, cortes con pulidora, sellado de bordes, 2 </v>
          </cell>
          <cell r="E135" t="str">
            <v>M</v>
          </cell>
        </row>
        <row r="136">
          <cell r="C136" t="str">
            <v>5.2</v>
          </cell>
          <cell r="D136" t="str">
            <v>Boca puerta acabado en granito lavado, color a escoger, Incluye dilatación plástica, ancho de 0.15 a 0.30 m,</v>
          </cell>
          <cell r="E136" t="str">
            <v>M</v>
          </cell>
        </row>
        <row r="137">
          <cell r="C137" t="str">
            <v>5.3</v>
          </cell>
          <cell r="D137" t="str">
            <v>Alistado de piso y pendientado en mortero impermeabilizado 1 :3 espesor  hasta 0.08 m, incluye malla tipo gallinero hueco de 1,1/4"</v>
          </cell>
          <cell r="E137" t="str">
            <v>M2</v>
          </cell>
        </row>
        <row r="138">
          <cell r="C138" t="str">
            <v>5.4</v>
          </cell>
          <cell r="D138" t="str">
            <v>Construcción de guarda escoba media caña en gravilla lavada de 0,10 m. x 0,10 m., r=0,02 m. embebida en muros y piso, espesor mínimo de 2.5 cm. color igual o similar al color del piso. incluye dilataciones, cortes con pulidora, sellado de bordes y todos l</v>
          </cell>
          <cell r="E138" t="str">
            <v>M</v>
          </cell>
        </row>
        <row r="139">
          <cell r="C139" t="str">
            <v>5.5</v>
          </cell>
          <cell r="D139" t="str">
            <v xml:space="preserve">Repulida de piso en granito, incluye sellada y brillo y todos los materiales requeridos para su correcta ejecución </v>
          </cell>
          <cell r="E139" t="str">
            <v>M2</v>
          </cell>
        </row>
        <row r="140">
          <cell r="C140" t="str">
            <v>5.6</v>
          </cell>
          <cell r="D140" t="str">
            <v>Suministro e instalación de piso en tablón de granito vibro prensado de 0.30 m. x 0.30 m. ó 0.33 m. 0.33 m. a junta perdida, color blanco huila grano 1. incluye corte con pulidora, juntas en pva con cemento blanco concretero y marmolina blanca o carbonato</v>
          </cell>
          <cell r="E140" t="str">
            <v>M2</v>
          </cell>
        </row>
        <row r="141">
          <cell r="C141" t="str">
            <v>5.7</v>
          </cell>
          <cell r="D141" t="str">
            <v>Suministro e instalación de Piso Vinílico Homogeneo. Inclye mástico de nivelación, adhesivo, cordón de soldadura y todos los elementos necesarios para su correcta instalación.</v>
          </cell>
          <cell r="E141" t="str">
            <v>M2</v>
          </cell>
        </row>
        <row r="143">
          <cell r="C143" t="str">
            <v>6.1</v>
          </cell>
          <cell r="D143" t="str">
            <v>Suministro e instalación de teja en fibra de vidrio forte.  Incluye todos los elementos necesarios para su correcta instalación.</v>
          </cell>
          <cell r="E143" t="str">
            <v>M2</v>
          </cell>
        </row>
        <row r="144">
          <cell r="D144" t="str">
            <v>CIELORRASOS</v>
          </cell>
        </row>
        <row r="145">
          <cell r="C145" t="str">
            <v>7.1</v>
          </cell>
          <cell r="D145" t="str">
            <v>Suministro e instalación de cielorraso en lámina de superboard 6mm. Incluye perfilería de soporte con estructura de acero galvanizado, rolado en frio calibre 26. Masillado, juntas de control plásticas ("Z" y "U"), lijado, claraboyas de inspección de 0,60*</v>
          </cell>
          <cell r="E145" t="str">
            <v>M2</v>
          </cell>
        </row>
        <row r="146">
          <cell r="C146" t="str">
            <v>7.2</v>
          </cell>
          <cell r="D146" t="str">
            <v>Suministro e instalación de escotillas de cielorraso 60 x 60 cm compuesto por tapa de inspección Acusticielos y marco para cielorrasos Acusticielos. Incluye corte superboard, aseguramiento, remates y todos los materiales para su instalación</v>
          </cell>
          <cell r="E146" t="str">
            <v>UND</v>
          </cell>
        </row>
        <row r="147">
          <cell r="C147" t="str">
            <v>7.3</v>
          </cell>
          <cell r="D147" t="str">
            <v xml:space="preserve">Suministro e instalacion de laminas acrílicas difusora de luz para claraboyas en mal estado y perfil en aluminio intermedio para evitar pandeo de lamina. Incluye desmonte y retiro a botadero autorizado </v>
          </cell>
          <cell r="E147" t="str">
            <v>M2</v>
          </cell>
        </row>
        <row r="148">
          <cell r="C148" t="str">
            <v>7.4</v>
          </cell>
          <cell r="D148" t="str">
            <v>Suministro e instalación de cielo raso en PVC sistema GSP plano - tipo decorline E=9 mm de espesor y ancho lámina 30 cm incluye perfilería de soporte, remates, claraboyas de inspección de 60 x 60 en PVC con marco y contramarco en aluminio blanco cada 3 me</v>
          </cell>
          <cell r="E148" t="str">
            <v>M2</v>
          </cell>
        </row>
        <row r="149">
          <cell r="D149" t="str">
            <v>IMPERMEABILIZACIONES</v>
          </cell>
        </row>
        <row r="150">
          <cell r="C150" t="str">
            <v>8.1</v>
          </cell>
          <cell r="D150" t="str">
            <v>Siliconado perimetral de juntas de ventanas (perfil-muro y muro-borde marco prefabricado) con silicona antihongos (tipo sikasil E). Incluye retiro de material existente, limpieza, materiales, mano de obra y equipo.</v>
          </cell>
          <cell r="E150" t="str">
            <v>M</v>
          </cell>
        </row>
        <row r="151">
          <cell r="D151" t="str">
            <v>ELEMENTOS METALICOS Y ACERO DE REFUERZO</v>
          </cell>
        </row>
        <row r="152">
          <cell r="C152" t="str">
            <v>9.1</v>
          </cell>
          <cell r="D152" t="str">
            <v>Suministro e instalación de baranda (pasa manos) en tubo redondo de 2", con soportes y bridas en lamina cal 14, incluye masillado, anticorrosivo, anclajes epóxicos, arandela, tuerca y contratuerca (tuerca ciega), aseo del área intervenida y demás elemento</v>
          </cell>
          <cell r="E152" t="str">
            <v>M</v>
          </cell>
        </row>
        <row r="153">
          <cell r="C153" t="str">
            <v>9.2</v>
          </cell>
          <cell r="D153" t="str">
            <v xml:space="preserve">Suministro e instalación de acero para refuerzo de estructura de cubierta y estructuras de apoyo estractores cabinas; incluye platinas, pernos, soldaduras,  cortes, armado, anclado a muros y culatas, anticorrosivo 2 manos y todos los trabajos y elementos </v>
          </cell>
          <cell r="E153" t="str">
            <v>KG</v>
          </cell>
        </row>
        <row r="154">
          <cell r="D154" t="str">
            <v>PINTURAS</v>
          </cell>
        </row>
        <row r="155">
          <cell r="C155" t="str">
            <v>10.1</v>
          </cell>
          <cell r="D155" t="str">
            <v>Suministro y aplicacion de estuco acrílico, incluye filos (esquineras plásticas), dilataciones (juntas de control plásticas en "Z" y "U"), carteras de baños y medidas inferiores a 1.0 m, lijado, limpieza, cargue y retiro de escombros y sobrantes a botader</v>
          </cell>
          <cell r="E155" t="str">
            <v>M2</v>
          </cell>
        </row>
        <row r="156">
          <cell r="C156" t="str">
            <v>10.2</v>
          </cell>
          <cell r="D156" t="str">
            <v>Suministro e instalación de pintura epóxica poliamida, recubrimiento protector para muros y techos interiores en zonas asépticas de dos componentes (componente A pintura epóxica, componente B catalizador poliamídico), acabado semibrillante, tres manos, co</v>
          </cell>
          <cell r="E156" t="str">
            <v>M2</v>
          </cell>
        </row>
        <row r="157">
          <cell r="C157" t="str">
            <v>10.3</v>
          </cell>
          <cell r="D157" t="str">
            <v>Suministro y aplicacion de pintura vinilo tipo 1  dos manos para muros interiores a partir de borde de enchape y cielorrasos (color blanco) incluye medidas menores a 1.00 m, filos y dilataciones, resanes en estuco plástico, encintado y todos los materiale</v>
          </cell>
          <cell r="E157" t="str">
            <v>M2</v>
          </cell>
        </row>
        <row r="158">
          <cell r="C158" t="str">
            <v>10.4</v>
          </cell>
          <cell r="D158" t="str">
            <v>Suministro e instalación de pintura esmalte mate super lavable exterior dos manos (color gris) para marcos metálicos de puertas. Incluye una mano de anticorrosivo gris y todos los materiales y trabajos necesarios para su correcta ejecución</v>
          </cell>
          <cell r="E158" t="str">
            <v>M</v>
          </cell>
        </row>
        <row r="159">
          <cell r="C159" t="str">
            <v>10.5</v>
          </cell>
          <cell r="D159" t="str">
            <v>Mantenimiento de baranda (pasa manos) en tubo redondo, incluye preparación de la superficie, lijado y remoción de oxido, anticorrosivo, pintura esmalte brillante a dos manos, cambio de elementos de sujeción (chazos expansivos, tornillería) aseo del área i</v>
          </cell>
          <cell r="E159" t="str">
            <v>M</v>
          </cell>
        </row>
        <row r="160">
          <cell r="C160" t="str">
            <v>10.6</v>
          </cell>
          <cell r="D160" t="str">
            <v>Conformación de media caña remate muro-cielorraso de 1 ". Incluye todos los materiales para su construcción (laboratorios)</v>
          </cell>
          <cell r="E160" t="str">
            <v>M</v>
          </cell>
        </row>
        <row r="161">
          <cell r="D161" t="str">
            <v>CARPINTERIA ALUMINIO Y VIDRIOS</v>
          </cell>
        </row>
        <row r="162">
          <cell r="C162" t="str">
            <v>11.1</v>
          </cell>
          <cell r="D162" t="str">
            <v>Suministro e Instalación de Puerta Doble Hoja de Vaivén en Vidrio templado de 4+4 mm de espesor. Incluye herrajes, cerradura y todos los elementos necesarios para su correcta instalación y uso.</v>
          </cell>
          <cell r="E162" t="str">
            <v>M2</v>
          </cell>
        </row>
        <row r="163">
          <cell r="C163" t="str">
            <v>11.2</v>
          </cell>
          <cell r="D163" t="str">
            <v>División en vidrio piso a techo, con marco en aluminio REF 1101, pisa vidrio redondo y empaque de estrella perimetral, vidrio 4+4 PVB .78 vidrio laminado, Tornillería en acero inoxidable de 1 1/2" avellanado.</v>
          </cell>
          <cell r="E163" t="str">
            <v>M2</v>
          </cell>
        </row>
        <row r="164">
          <cell r="C164" t="str">
            <v>11.3</v>
          </cell>
          <cell r="D164" t="str">
            <v xml:space="preserve">Puerta batiente de una hoja, marco en aluminio REF 1102 complemento en perfil central con adaptador REF 175 y paneles fijos de vidrio 4+4 PVB .78 vidrio laminado, acabado en aluminio color blanco, con película de control UV, pisa vidrio redondo REF 635 y </v>
          </cell>
          <cell r="E164" t="str">
            <v>M2</v>
          </cell>
        </row>
        <row r="165">
          <cell r="C165" t="str">
            <v>11.4</v>
          </cell>
          <cell r="D165" t="str">
            <v>Puerta corrediza, marco en aluminio REF 1102 complemento en perfil central con adaptador REF 175 y paneles fijos de vidrio 4+4 PVB .78 vidrio laminado, acabado en aluminio color blanco, con película de control UV, pisa vidrio redondo REF 635 y empaque per</v>
          </cell>
          <cell r="E165" t="str">
            <v>M2</v>
          </cell>
        </row>
        <row r="166">
          <cell r="D166" t="str">
            <v>MOBILIARIO</v>
          </cell>
        </row>
        <row r="167">
          <cell r="C167" t="str">
            <v>12.1</v>
          </cell>
          <cell r="D167" t="str">
            <v>Suministro e instalación de LOCKER, Dimensiones: 33 x 33 x 180 cm (Ancho x Fondo x Alto). LABORATORIO, LIMPIEZA 2</v>
          </cell>
          <cell r="E167" t="str">
            <v>UND</v>
          </cell>
        </row>
        <row r="168">
          <cell r="C168" t="str">
            <v>12.2</v>
          </cell>
          <cell r="D168" t="str">
            <v>Suministro e instalación de GABINETE PARA ALMACENAMIENTO GENERAL DE LABORATORIOS. Dimensiones: 108 x 50 x 180 cm (Ancho x Fondo x Alto). LABORATORIO</v>
          </cell>
          <cell r="E168" t="str">
            <v>UND</v>
          </cell>
        </row>
        <row r="169">
          <cell r="C169" t="str">
            <v>12.3</v>
          </cell>
          <cell r="D169" t="str">
            <v>Suministro e instalación de MESÓN PERIMETRAL EN U PARA LABORATORIO. Dimensiones: (219+238+219) x 70 x 90 cm (Ancho x Fondo x Alto). ALISTAMIENTO</v>
          </cell>
          <cell r="E169" t="str">
            <v>UND</v>
          </cell>
        </row>
        <row r="170">
          <cell r="C170" t="str">
            <v>12.4</v>
          </cell>
          <cell r="D170" t="str">
            <v>Suministro e instalación de GABINETE INFERIOR. Dimensiones: 66 x 45 x 82 cm (Ancho x Fondo x Alto). ALISTAMIENTO</v>
          </cell>
          <cell r="E170" t="str">
            <v>UND</v>
          </cell>
        </row>
        <row r="171">
          <cell r="C171" t="str">
            <v>12.5</v>
          </cell>
          <cell r="D171" t="str">
            <v>Suministro e instalación de GABINETE INFERIOR PARA MÓDULO DE LAVADO. Dimensiones: 70 x 66 x 88 cm (Ancho x Fondo x Alto). ALISTAMIENTO, LIMPIEZA 1, LIMPIEZA 2, EXTRACCION RO</v>
          </cell>
          <cell r="E171" t="str">
            <v>UND</v>
          </cell>
        </row>
        <row r="172">
          <cell r="C172" t="str">
            <v>12.6</v>
          </cell>
          <cell r="D172" t="str">
            <v>Suministro e instalación de POCETA PARA LABORATORIO. Dimensiones: 55 x 45 x 31 cm (Ancho x Fondo x Profundidad). ALISTAMIENTO, LIMPIEZA 1, LIMPIEZA 2, EXTRACCION DE FLUIDOS, EXTRACCION RO, AMPLIFICADOS, PRE SOLUCIONES, LAVADO</v>
          </cell>
          <cell r="E172" t="str">
            <v>UND</v>
          </cell>
        </row>
        <row r="173">
          <cell r="C173" t="str">
            <v>12.7</v>
          </cell>
          <cell r="D173" t="str">
            <v>Suministro e instalación de GRIFERÍA PARA LABORATORIO. ALISTAMIENTO, LIMPIEZA 1, LIMPIEZA 2, EXTRACCION DE FLUIDOS, EXTRACCION RO, AMPLIFICADOS, PRE SOLUCIONES, LAVADO</v>
          </cell>
          <cell r="E173" t="str">
            <v>UND</v>
          </cell>
        </row>
        <row r="174">
          <cell r="C174" t="str">
            <v>12.8</v>
          </cell>
          <cell r="D174" t="str">
            <v>Suministro e instalacion de DUCHA DE EMERGENCIA ABS. ALISTAMIENTO, LAVADO</v>
          </cell>
          <cell r="E174" t="str">
            <v>UND</v>
          </cell>
        </row>
        <row r="175">
          <cell r="C175" t="str">
            <v>12.9</v>
          </cell>
          <cell r="D175" t="str">
            <v>Suministro e instalacion de MESÓN PERIMETRAL EN L PARA LABORATORIO. Dimensiones: (230+258) x 70 x 90 cm (Ancho x Fondo x Alto). LIMPIEZA 1</v>
          </cell>
          <cell r="E175" t="str">
            <v>UND</v>
          </cell>
        </row>
        <row r="176">
          <cell r="C176" t="str">
            <v>12.10</v>
          </cell>
          <cell r="D176" t="str">
            <v>Suministro e instalacion de GABINETE INFERIOR. Dimensiones: 110 x 45 x 82 cm (Ancho x Fondo x Alto). LIMPIEZA 1</v>
          </cell>
          <cell r="E176" t="str">
            <v>UND</v>
          </cell>
        </row>
        <row r="177">
          <cell r="C177" t="str">
            <v>12.11</v>
          </cell>
          <cell r="D177" t="str">
            <v>Suministro e instalacion de GABINETE INFERIOR. Dimensiones: 79 x 45 x 82 cm (Ancho x Fondo x Alto) LIMPIEZA 1</v>
          </cell>
          <cell r="E177" t="str">
            <v>UND</v>
          </cell>
        </row>
        <row r="178">
          <cell r="C178" t="str">
            <v>12.12</v>
          </cell>
          <cell r="D178" t="str">
            <v>Suministro e Instalación de MESA ANTIVIBRATORIA. Dimensiones: 70 x 45 x 90 cm (Ancho x Fondo x Alto). LIMPIEZA 1</v>
          </cell>
          <cell r="E178" t="str">
            <v>UND</v>
          </cell>
        </row>
        <row r="179">
          <cell r="C179" t="str">
            <v>12.13</v>
          </cell>
          <cell r="D179" t="str">
            <v>Suministro e Instalación de MESÓN PERIMETRAL EN L PARA LABORATORIO. Dimensiones: (200+196) x 70 x 90 cm (Ancho x Fondo x Alto). LIMPIEZA 2</v>
          </cell>
          <cell r="E179" t="str">
            <v>UND</v>
          </cell>
        </row>
        <row r="180">
          <cell r="C180" t="str">
            <v>12.14</v>
          </cell>
          <cell r="D180" t="str">
            <v>Suministro e Instalación de  GABINETE INFERIOR. Dimensiones: 119 x 45 x 82 cm (Ancho x Fondo x Alto). LIMPIEZA 2</v>
          </cell>
          <cell r="E180" t="str">
            <v>UND</v>
          </cell>
        </row>
        <row r="181">
          <cell r="C181" t="str">
            <v>12.15</v>
          </cell>
          <cell r="D181" t="str">
            <v>Suministro e Instalación de GABINETE INFERIOR. Dimensiones: 115 x 45 x 82 cm (Ancho x Fondo x Alto). LIMPIEZA 2</v>
          </cell>
          <cell r="E181" t="str">
            <v>UND</v>
          </cell>
        </row>
        <row r="182">
          <cell r="C182" t="str">
            <v>12.16</v>
          </cell>
          <cell r="D182" t="str">
            <v>Suministro e instalacion de MESÓN PERIMETRAL PARA LABORATORIO. Dimensiones: 299 x 70 x 90 cm (Ancho x Fondo x Alto). EXTRACCION DE FLUIDOS</v>
          </cell>
          <cell r="E182" t="str">
            <v>UND</v>
          </cell>
        </row>
        <row r="183">
          <cell r="C183" t="str">
            <v>12.17</v>
          </cell>
          <cell r="D183" t="str">
            <v>Suministro e instalacion de GABINETE INFERIOR. Dimensiones: 89 x 45 x 82 cm (Ancho x Fondo x Alto). EXTRACCION DE FLUIDOS, EXTRACCION RO</v>
          </cell>
          <cell r="E183" t="str">
            <v>UND</v>
          </cell>
        </row>
        <row r="184">
          <cell r="C184" t="str">
            <v>12.18</v>
          </cell>
          <cell r="D184" t="str">
            <v>Suministro e instalacion de MESÓN PERIMETRAL PARA LABORATORIO. Dimensiones: 370 x 70 x 90 cm (Ancho x Fondo x Alto). EXTRACCION DE FLUIDOS.</v>
          </cell>
          <cell r="E184" t="str">
            <v>UND</v>
          </cell>
        </row>
        <row r="185">
          <cell r="C185" t="str">
            <v>12.19</v>
          </cell>
          <cell r="D185" t="str">
            <v>Suministro e instalacion de GABINETE INFERIOR. Dimensiones: 81 x 45 x 82 cm (Ancho x Fondo x Alto). EXTRACCION DE FLUIDOS, PRE SOLUCIONES</v>
          </cell>
          <cell r="E185" t="str">
            <v>UND</v>
          </cell>
        </row>
        <row r="186">
          <cell r="C186" t="str">
            <v>12.20</v>
          </cell>
          <cell r="D186" t="str">
            <v>Suministro e instalacion de GABINETE INFERIOR PARA MÓDULO DE LAVADO. Dimensiones: 100 x 68 x 88 cm (Ancho x Fondo x Alto). EXTRACCION DE FLUIDOS, AMPLIFICADOS, PRE SOLUCIONES, LAVADO</v>
          </cell>
          <cell r="E186" t="str">
            <v>UND</v>
          </cell>
        </row>
        <row r="187">
          <cell r="C187" t="str">
            <v>12.21</v>
          </cell>
          <cell r="D187" t="str">
            <v>Suministro e instalacion de MESÓN PERIMETRAL EN L PARA LABORATORIO. Dimensiones: (209+285) x 70 x 90 cm (Ancho x Fondo x Alto). EXTRACCION RO</v>
          </cell>
          <cell r="E187" t="str">
            <v>UND</v>
          </cell>
        </row>
        <row r="188">
          <cell r="C188" t="str">
            <v>12.22</v>
          </cell>
          <cell r="D188" t="str">
            <v>Suministro e instalacion de GABINETE INFERIOR. Dimensiones: 87 x 45 x 82 cm (Ancho x Fondo x Alto)). EXTRACCION RO.</v>
          </cell>
          <cell r="E188" t="str">
            <v>UND</v>
          </cell>
        </row>
        <row r="189">
          <cell r="C189" t="str">
            <v>12.23</v>
          </cell>
          <cell r="D189" t="str">
            <v>Suministro e instalacion de GABINETE INFERIOR. Dimensiones: 48 x 45 x 82 cm (Ancho x Fondo x Alto). EXTRACCION RO</v>
          </cell>
          <cell r="E189" t="str">
            <v>UND</v>
          </cell>
        </row>
        <row r="190">
          <cell r="C190" t="str">
            <v>12.24</v>
          </cell>
          <cell r="D190" t="str">
            <v>Suministro e instalacion de MESÓN PERIMETRAL PARA LABORATORIO. Dimensiones: 200 x 80 x 90 cm (Ancho x Fondo x Alto). EXTRACCION RO</v>
          </cell>
          <cell r="E190" t="str">
            <v>UND</v>
          </cell>
        </row>
        <row r="191">
          <cell r="C191" t="str">
            <v>12.25</v>
          </cell>
          <cell r="D191" t="str">
            <v>Suministro e instalacion de MESÓN PERIMETRAL PARA LABORATORIO. Dimensiones: 173 x 80 x 90 cm (Ancho x Fondo x Alto). EXTRACCION TARJETAS FTA</v>
          </cell>
          <cell r="E191" t="str">
            <v>UND</v>
          </cell>
        </row>
        <row r="192">
          <cell r="C192" t="str">
            <v>12.26</v>
          </cell>
          <cell r="D192" t="str">
            <v>Suministro e instalacion de GABINETE INFERIOR. Dimensiones: 63 x 45 x 82 cm (Ancho x Fondo x Alto). EXTRACCION DE TARJETAS FTA, LAVADO</v>
          </cell>
          <cell r="E192" t="str">
            <v>UND</v>
          </cell>
        </row>
        <row r="193">
          <cell r="C193" t="str">
            <v>12.27</v>
          </cell>
          <cell r="D193" t="str">
            <v>Suministro e instalacion de MESÓN PERIMETRAL PARA LABORATORIO. Dimensiones: 633 x 70 x 90 cm (Ancho x Fondo x Alto).  AMPLIFICADOS</v>
          </cell>
          <cell r="E193" t="str">
            <v>UND</v>
          </cell>
        </row>
        <row r="194">
          <cell r="C194" t="str">
            <v>12.28</v>
          </cell>
          <cell r="D194" t="str">
            <v>Suministro e instalacion de GABINETE INFERIOR. Dimensiones: 84 x 45 x 82 cm (Ancho x Fondo x Alto) . AMPLIFICADOS</v>
          </cell>
          <cell r="E194" t="str">
            <v>UND</v>
          </cell>
        </row>
        <row r="195">
          <cell r="C195" t="str">
            <v>12.29</v>
          </cell>
          <cell r="D195" t="str">
            <v>Suministro e instalacion de GABINETE INFERIOR. Dimensiones: 97 x 45 x 82 cm (Ancho x Fondo x Alto). AMPLIFICADOS</v>
          </cell>
          <cell r="E195" t="str">
            <v>UND</v>
          </cell>
        </row>
        <row r="196">
          <cell r="C196" t="str">
            <v>12.30</v>
          </cell>
          <cell r="D196" t="str">
            <v>Suministro e instalacion de MESÓN PERIMETRAL PARA LABORATORIO. Dimensiones: 210 x 70 x 90 cm (Ancho x Fondo x Alto). AMPLIFICADOS</v>
          </cell>
          <cell r="E196" t="str">
            <v>UND</v>
          </cell>
        </row>
        <row r="197">
          <cell r="C197" t="str">
            <v>12.31</v>
          </cell>
          <cell r="D197" t="str">
            <v>Suministro e instalacion de MESÓN PERIMETRAL EN L PARA LABORATORIO. Dimensiones: (190+120) x 70 x 90 cm (Ancho x Fondo x Alto). AMPLIFICADOS</v>
          </cell>
          <cell r="E197" t="str">
            <v>UND</v>
          </cell>
        </row>
        <row r="198">
          <cell r="C198" t="str">
            <v>12.32</v>
          </cell>
          <cell r="D198" t="str">
            <v>Suministro e instalacion de PASSTRHOUGH CON CONTROL DE APERTURA. Dimensiones: 50 x 50 x 50 cm (Ancho x Fondo x Alto). AMPLIFICADOS</v>
          </cell>
          <cell r="E198" t="str">
            <v>UND</v>
          </cell>
        </row>
        <row r="199">
          <cell r="C199" t="str">
            <v>12.33</v>
          </cell>
          <cell r="D199" t="str">
            <v>Suministro e instalacion de MESÓN TIPO ESCRITORIO PARA LABORATORIO. Dimensiones: 220 x 70 x 75 cm (Ancho x Fondo x Alto). ANALISIS</v>
          </cell>
          <cell r="E199" t="str">
            <v>UND</v>
          </cell>
        </row>
        <row r="200">
          <cell r="C200" t="str">
            <v>12.34</v>
          </cell>
          <cell r="D200" t="str">
            <v>Suministro e instalacion de SILLA ADMINISTRATIVA. ANALISIS</v>
          </cell>
          <cell r="E200" t="str">
            <v>UND</v>
          </cell>
        </row>
        <row r="201">
          <cell r="C201" t="str">
            <v>12.35</v>
          </cell>
          <cell r="D201" t="str">
            <v>Suministro e instalacion deMESÓN TIPO ESCRITORIO PARA LABORATORIO. Dimensiones: 146 x 70 x 75 cm (Ancho x Fondo x Alto). ANALISIS</v>
          </cell>
          <cell r="E201" t="str">
            <v>UND</v>
          </cell>
        </row>
        <row r="202">
          <cell r="C202" t="str">
            <v>12.36</v>
          </cell>
          <cell r="D202" t="str">
            <v>Suministro e instalacion de MESÓN PERIMETRAL PARA LABORATORIO. Dimensiones: 196 x 70 x 90 cm (Ancho x Fondo x Alto). PCR</v>
          </cell>
          <cell r="E202" t="str">
            <v>UND</v>
          </cell>
        </row>
        <row r="203">
          <cell r="C203" t="str">
            <v>12.37</v>
          </cell>
          <cell r="D203" t="str">
            <v>Suministro e instalacion deGABINETE INFERIOR. Dimensiones: 83 x 45 x 82 cm (Ancho x Fondo x Alto). PCR</v>
          </cell>
          <cell r="E203" t="str">
            <v>UND</v>
          </cell>
        </row>
        <row r="204">
          <cell r="C204" t="str">
            <v>12.38</v>
          </cell>
          <cell r="D204" t="str">
            <v>Suministro e instalacion de MESÓN PERIMETRAL EN L PARA LABORATORIO. Dimensiones: (219+95) x 70 x 90 cm (Ancho x Fondo x Alto). ANALISIS PRELIMINAR</v>
          </cell>
          <cell r="E204" t="str">
            <v>UND</v>
          </cell>
        </row>
        <row r="205">
          <cell r="C205" t="str">
            <v>12.39</v>
          </cell>
          <cell r="D205" t="str">
            <v>Suministro e instalacion de GABINETE INFERIOR. Dimensiones: 119 x 45 x 82 cm (Ancho x Fondo x Alto). ANALISIS PRELIMINAR</v>
          </cell>
          <cell r="E205" t="str">
            <v>UND</v>
          </cell>
        </row>
        <row r="206">
          <cell r="C206" t="str">
            <v>12.40</v>
          </cell>
          <cell r="D206" t="str">
            <v>Suministro e instalacion de MESÓN PERIMETRAL EN L PARA LABORATORIO. Dimensiones: (260+109) x 70 x 90 cm (Ancho x Fondo x Alto). PRE SOLUCIONES</v>
          </cell>
          <cell r="E206" t="str">
            <v>UND</v>
          </cell>
        </row>
        <row r="207">
          <cell r="C207" t="str">
            <v>12.41</v>
          </cell>
          <cell r="D207" t="str">
            <v>Suministro e instalacion de MESA ANTIVIBRATORIA. Dimensiones: 55 x 45 x 90 cm (Ancho x Fondo x Alto). PRE SOLUCIONES</v>
          </cell>
          <cell r="E207" t="str">
            <v>UND</v>
          </cell>
        </row>
        <row r="208">
          <cell r="C208" t="str">
            <v>12.42</v>
          </cell>
          <cell r="D208" t="str">
            <v>Suministro e instalacion de MESÓN PERIMETRAL PARA LABORATORIO. Dimensiones: 250 x 70 x 90 cm (Ancho x Fondo x Alto). LAVADO</v>
          </cell>
          <cell r="E208" t="str">
            <v>UND</v>
          </cell>
        </row>
        <row r="209">
          <cell r="C209" t="str">
            <v>12.43</v>
          </cell>
          <cell r="D209" t="str">
            <v>Suministro e instalacion de SILLA PARA LABORATORIO CON ESPALDAR. LABORATORIO GENETICA</v>
          </cell>
          <cell r="E209" t="str">
            <v>UND</v>
          </cell>
        </row>
      </sheetData>
      <sheetData sheetId="2">
        <row r="42">
          <cell r="A42" t="str">
            <v>CUADRILLA AA (ALBAÑILERIA)</v>
          </cell>
          <cell r="D42">
            <v>42800</v>
          </cell>
        </row>
        <row r="43">
          <cell r="A43" t="str">
            <v>CUADRILLA BB (INSTALACIONES)</v>
          </cell>
          <cell r="D43">
            <v>47080</v>
          </cell>
        </row>
        <row r="44">
          <cell r="A44" t="str">
            <v>CUADRILLA CC (PINTURA)</v>
          </cell>
          <cell r="D44">
            <v>49220</v>
          </cell>
        </row>
        <row r="45">
          <cell r="A45" t="str">
            <v>CUADRILLA DD (CARPINTERIAS)</v>
          </cell>
          <cell r="D45">
            <v>51360</v>
          </cell>
        </row>
        <row r="46">
          <cell r="A46" t="str">
            <v>CUADRILLA DRYWALL- SUPERBOARD</v>
          </cell>
          <cell r="D46">
            <v>47936</v>
          </cell>
        </row>
        <row r="51">
          <cell r="A51" t="str">
            <v>CUADRILLA SOLDADURA</v>
          </cell>
          <cell r="D51">
            <v>85600</v>
          </cell>
        </row>
      </sheetData>
      <sheetData sheetId="3">
        <row r="2">
          <cell r="B2" t="str">
            <v>REPARACIONES LOCATIVAS LABORATORIO GENETICA REGIONAL NOR OCCIDENTE DEL INSTITUTO NACIONAL DE MEDICINA LEGAL Y CIENCIAS FORENSES.</v>
          </cell>
        </row>
        <row r="10">
          <cell r="B10" t="str">
            <v>ARENA DE PEÑA</v>
          </cell>
          <cell r="R10">
            <v>103699.59432305061</v>
          </cell>
        </row>
        <row r="29">
          <cell r="B29" t="str">
            <v>CEMENTO GRIS</v>
          </cell>
          <cell r="R29">
            <v>707.46354076334092</v>
          </cell>
        </row>
        <row r="30">
          <cell r="B30" t="str">
            <v>CEMENTO BLANCO</v>
          </cell>
          <cell r="R30">
            <v>1976.2100276262706</v>
          </cell>
        </row>
        <row r="31">
          <cell r="B31" t="str">
            <v>AGUA</v>
          </cell>
          <cell r="R31">
            <v>36.979166666666664</v>
          </cell>
        </row>
        <row r="37">
          <cell r="B37" t="str">
            <v>MORTERO 1:3 IMPERMEABILIZADO</v>
          </cell>
          <cell r="R37">
            <v>790112.75063499645</v>
          </cell>
        </row>
        <row r="39">
          <cell r="B39" t="str">
            <v>MORTERO 1:4</v>
          </cell>
          <cell r="R39">
            <v>504788.57920915761</v>
          </cell>
        </row>
        <row r="46">
          <cell r="B46" t="str">
            <v>MALLA GALLINERO 1,80*10 M *1,1/4"</v>
          </cell>
          <cell r="R46">
            <v>2465.8292722733258</v>
          </cell>
        </row>
        <row r="51">
          <cell r="B51" t="str">
            <v>GRAFIL 4,0MM - 8,0MM</v>
          </cell>
          <cell r="R51">
            <v>4526.114886882041</v>
          </cell>
        </row>
        <row r="55">
          <cell r="B55" t="str">
            <v>ACERO DE CONSTRUCCION (perfiles)</v>
          </cell>
          <cell r="R55">
            <v>5824.4963730781046</v>
          </cell>
        </row>
        <row r="56">
          <cell r="B56" t="str">
            <v>PLATINA EN ACERO</v>
          </cell>
          <cell r="R56">
            <v>5824.4963730781046</v>
          </cell>
        </row>
        <row r="62">
          <cell r="B62" t="str">
            <v>BISAGRA OMEGA 3" PQT 3 UND</v>
          </cell>
          <cell r="R62">
            <v>4594.3683765201831</v>
          </cell>
        </row>
        <row r="63">
          <cell r="B63" t="str">
            <v>TUBO AN DE 2" CAL 2,5 MM* 6 ML</v>
          </cell>
          <cell r="R63">
            <v>22095.898186465889</v>
          </cell>
        </row>
        <row r="64">
          <cell r="B64" t="str">
            <v>BRIDAS EN PLATINA DE 4 MM R=1,5"</v>
          </cell>
          <cell r="D64">
            <v>6800</v>
          </cell>
        </row>
        <row r="66">
          <cell r="B66" t="str">
            <v>MALLA EXPANDIDA CAL 12* H 30 MM DE 1,22* 25M</v>
          </cell>
          <cell r="R66">
            <v>72760.482062724128</v>
          </cell>
        </row>
        <row r="68">
          <cell r="B68" t="str">
            <v>Soldadura HO E-6013 1/8  5Kg</v>
          </cell>
          <cell r="D68">
            <v>78900</v>
          </cell>
          <cell r="R68">
            <v>16086.817563683442</v>
          </cell>
        </row>
        <row r="69">
          <cell r="B69" t="str">
            <v>Disco Abrasivo Desbaste Metal 7 X 1/4</v>
          </cell>
          <cell r="R69">
            <v>12757.350822173074</v>
          </cell>
        </row>
        <row r="92">
          <cell r="B92" t="str">
            <v>TEJA EN POLIESTER REFORZADO CON FIBRA DE VIDRIO - TEJA FV FORTE 0,94 MM</v>
          </cell>
          <cell r="R92">
            <v>74057.730859107483</v>
          </cell>
        </row>
        <row r="102">
          <cell r="B102" t="str">
            <v>TORNILLO CABEZA HEXAGONAL PUNTA BROCA CON ARANDELA DE NEOPRENO 10 X 1 1/2"</v>
          </cell>
          <cell r="R102">
            <v>345.9768778401239</v>
          </cell>
        </row>
        <row r="135">
          <cell r="B135" t="str">
            <v>PISO VINILICO 2MM</v>
          </cell>
          <cell r="R135">
            <v>84949.98528546076</v>
          </cell>
        </row>
        <row r="137">
          <cell r="B137" t="str">
            <v>ADHESIVO PARA PISOS EN VINILO</v>
          </cell>
          <cell r="R137">
            <v>27245</v>
          </cell>
        </row>
        <row r="138">
          <cell r="B138" t="str">
            <v>MASTICO RESANADOR POLIMERICO</v>
          </cell>
          <cell r="R138">
            <v>6590</v>
          </cell>
        </row>
        <row r="139">
          <cell r="B139" t="str">
            <v>MARMOLINA</v>
          </cell>
          <cell r="R139">
            <v>22271.612065233079</v>
          </cell>
        </row>
        <row r="141">
          <cell r="B141" t="str">
            <v xml:space="preserve">GRANITO BLANCO N° 2 </v>
          </cell>
          <cell r="R141">
            <v>47684.347536691741</v>
          </cell>
        </row>
        <row r="148">
          <cell r="B148" t="str">
            <v>DILATACION PLASTICA</v>
          </cell>
          <cell r="R148">
            <v>3877.4605091477079</v>
          </cell>
        </row>
        <row r="151">
          <cell r="B151" t="str">
            <v>MINERAL BLANCO ZINC</v>
          </cell>
          <cell r="R151">
            <v>11623.831308110595</v>
          </cell>
        </row>
        <row r="152">
          <cell r="B152" t="str">
            <v>BALDOSA VIBROPRENSADA 33 X 33 o 30 X 30 2.5 CM ESPESOR</v>
          </cell>
          <cell r="R152">
            <v>69203.869711205523</v>
          </cell>
        </row>
        <row r="168">
          <cell r="B168" t="str">
            <v>BLOQUE N° 5 TRADICIONAL ESTRIADO 12 x 20 x 30</v>
          </cell>
          <cell r="R168">
            <v>1485.1960704386411</v>
          </cell>
        </row>
        <row r="174">
          <cell r="B174" t="str">
            <v>SIKASIL E SILICONA ANTIHONGOS.</v>
          </cell>
          <cell r="R174">
            <v>28942.501513826279</v>
          </cell>
        </row>
        <row r="176">
          <cell r="B176" t="str">
            <v>LAMINA SUPERBOARD 6 MM 2.44 X 1.22 M</v>
          </cell>
          <cell r="R176">
            <v>36272.990087615261</v>
          </cell>
        </row>
        <row r="179">
          <cell r="B179" t="str">
            <v>VIGUETAS BASE CALIBRE 26  2.44 M 1/2" X 3/4" X 2.44 M</v>
          </cell>
          <cell r="R179">
            <v>1618.90567459569</v>
          </cell>
        </row>
        <row r="180">
          <cell r="B180" t="str">
            <v>OMEGAS CAL 26  2.44 M 040 MM NOMINAL</v>
          </cell>
          <cell r="R180">
            <v>2008.3932764789599</v>
          </cell>
        </row>
        <row r="181">
          <cell r="B181" t="str">
            <v>ANGULOS 2.5 X 2.5 CM CAL 26  2.44 M</v>
          </cell>
          <cell r="R181">
            <v>1187.7007929156673</v>
          </cell>
        </row>
        <row r="182">
          <cell r="B182" t="str">
            <v>TORNILLOS 1" 6X3/4</v>
          </cell>
          <cell r="R182">
            <v>19.626397861131537</v>
          </cell>
        </row>
        <row r="183">
          <cell r="B183" t="str">
            <v>TORNILLOS ESTRUCTURA 7/16"</v>
          </cell>
          <cell r="R183">
            <v>22.959551461754106</v>
          </cell>
        </row>
        <row r="184">
          <cell r="B184" t="str">
            <v>TORNILLO AVELLANADO 7/16"  5 MM</v>
          </cell>
          <cell r="R184">
            <v>31.969407265774379</v>
          </cell>
        </row>
        <row r="185">
          <cell r="B185" t="str">
            <v>TORNILLO LAMINA AVELLANADO 10 1 1/2"</v>
          </cell>
          <cell r="R185">
            <v>1490</v>
          </cell>
        </row>
        <row r="186">
          <cell r="B186" t="str">
            <v>CINTA MALLA  20 M * 50 mm</v>
          </cell>
          <cell r="R186">
            <v>3987.0142892955628</v>
          </cell>
        </row>
        <row r="187">
          <cell r="B187" t="str">
            <v>LIJA DE AGUA 150</v>
          </cell>
          <cell r="R187">
            <v>1602.6915617581892</v>
          </cell>
        </row>
        <row r="188">
          <cell r="B188" t="str">
            <v>MASILLA PANEL JUNTAS</v>
          </cell>
          <cell r="R188">
            <v>13502.05059138005</v>
          </cell>
        </row>
        <row r="189">
          <cell r="B189" t="str">
            <v>PARAL BASE 9 CALIBRE 26 2.44 M</v>
          </cell>
          <cell r="R189">
            <v>11055.860100635673</v>
          </cell>
        </row>
        <row r="191">
          <cell r="B191" t="str">
            <v>CARGA FULMINANTE Carga Verde C22 S5 X 100 Piezas</v>
          </cell>
          <cell r="R191">
            <v>271.97324128581351</v>
          </cell>
        </row>
        <row r="197">
          <cell r="B197" t="str">
            <v xml:space="preserve">CHAZO ESTRIADO 1/4 CON TORNILLO DE 1 1/4" </v>
          </cell>
          <cell r="R197">
            <v>247.30019880715705</v>
          </cell>
        </row>
        <row r="202">
          <cell r="B202" t="str">
            <v>CHAZO EXPANSIVO 5/16" X 2 1/2"</v>
          </cell>
          <cell r="R202">
            <v>1660.7227342335023</v>
          </cell>
        </row>
        <row r="203">
          <cell r="B203" t="str">
            <v>Chazo Aleta 3/16 + Tornillo 6 X1</v>
          </cell>
          <cell r="R203">
            <v>171.50801730531433</v>
          </cell>
        </row>
        <row r="341">
          <cell r="B341" t="str">
            <v>PVC 30 CMS ANCHO 9 MM ESPESOR IMPORTADO</v>
          </cell>
          <cell r="R341">
            <v>27920.434334316709</v>
          </cell>
        </row>
        <row r="342">
          <cell r="B342" t="str">
            <v>CORNISA PERIMETRAL PVC</v>
          </cell>
          <cell r="R342">
            <v>4358.1909090814279</v>
          </cell>
        </row>
        <row r="346">
          <cell r="B346" t="str">
            <v>TAPA DE INSPECCION AUSTICIELOS 60 X 60 CM</v>
          </cell>
          <cell r="R346">
            <v>127578.83641105997</v>
          </cell>
        </row>
        <row r="347">
          <cell r="B347" t="str">
            <v>MARCO PARA TAPA DE INSPECCION ACUSTICIELOS 60 X 60 CM</v>
          </cell>
          <cell r="R347">
            <v>25209.343505930494</v>
          </cell>
        </row>
        <row r="349">
          <cell r="B349" t="str">
            <v>LAMINA ACRILICA DIFUSORA DE LUZ  1.2 X 1.8  3 MM</v>
          </cell>
          <cell r="R349">
            <v>33142</v>
          </cell>
        </row>
        <row r="351">
          <cell r="B351" t="str">
            <v>PERFIL REMATE U BLANCO</v>
          </cell>
          <cell r="R351">
            <v>2217.1001330566919</v>
          </cell>
        </row>
        <row r="386">
          <cell r="B386" t="str">
            <v>PERFIL ALUMINIO 1101</v>
          </cell>
          <cell r="R386">
            <v>23582.938748171313</v>
          </cell>
        </row>
        <row r="388">
          <cell r="B388" t="str">
            <v>PERFIL ALUMINIO 1102 ACABADO BLANCO</v>
          </cell>
          <cell r="R388">
            <v>37724.786281700792</v>
          </cell>
        </row>
        <row r="389">
          <cell r="B389" t="str">
            <v>ADAPTADOR 175 ACABADO BLANCO</v>
          </cell>
          <cell r="R389">
            <v>10246.384728283434</v>
          </cell>
        </row>
        <row r="390">
          <cell r="B390" t="str">
            <v>PISA VIDRIO REDONDO</v>
          </cell>
          <cell r="R390">
            <v>7810.5697615474892</v>
          </cell>
        </row>
        <row r="391">
          <cell r="B391" t="str">
            <v>PISA VIDRIO REDONDO ACABADO BLANCO</v>
          </cell>
          <cell r="R391">
            <v>8430.8481186651679</v>
          </cell>
        </row>
        <row r="392">
          <cell r="B392" t="str">
            <v>SISTEMA DE RODACHINAS COLGANTES (SON DOS)</v>
          </cell>
          <cell r="R392">
            <v>92900</v>
          </cell>
        </row>
        <row r="393">
          <cell r="B393" t="str">
            <v>EMPAQUE EN U PARA VIDRIO</v>
          </cell>
          <cell r="R393">
            <v>2291.28784747792</v>
          </cell>
        </row>
        <row r="397">
          <cell r="B397" t="str">
            <v>VIDRIO LAMINADO 4 + 4 PULIDO</v>
          </cell>
          <cell r="R397">
            <v>189934.1991322258</v>
          </cell>
        </row>
        <row r="398">
          <cell r="B398" t="str">
            <v>VIDRIO TEMPLADO LAMINADO 4 + 4 PULIDO</v>
          </cell>
          <cell r="R398">
            <v>527446.67976962368</v>
          </cell>
        </row>
        <row r="403">
          <cell r="B403" t="str">
            <v>PELICULA UV</v>
          </cell>
          <cell r="R403">
            <v>23000</v>
          </cell>
        </row>
        <row r="420">
          <cell r="B420" t="str">
            <v>ANTICORROSIVO GRIS</v>
          </cell>
          <cell r="R420">
            <v>68675.292022279842</v>
          </cell>
        </row>
        <row r="421">
          <cell r="B421" t="str">
            <v>ESMALTE NEGRO/BLANCO MATE EXTERIOR</v>
          </cell>
          <cell r="R421">
            <v>95307.520590522909</v>
          </cell>
        </row>
        <row r="424">
          <cell r="B424" t="str">
            <v>ESTUCO ACRILICO</v>
          </cell>
          <cell r="R424">
            <v>13851.406147809024</v>
          </cell>
        </row>
        <row r="425">
          <cell r="B425" t="str">
            <v xml:space="preserve">ESTUCO PLASTICO </v>
          </cell>
          <cell r="R425">
            <v>20337.333307933288</v>
          </cell>
        </row>
        <row r="429">
          <cell r="B429" t="str">
            <v>VINILO TIPO 1</v>
          </cell>
          <cell r="R429">
            <v>80807.811332457059</v>
          </cell>
        </row>
        <row r="431">
          <cell r="B431" t="str">
            <v>JUNTA DE CONTROL EN U 11 MM X 10 MM</v>
          </cell>
          <cell r="R431">
            <v>2786.0561393977409</v>
          </cell>
        </row>
        <row r="432">
          <cell r="B432" t="str">
            <v>JUNTA CONTROL EN Z 11MM X 10 MM</v>
          </cell>
          <cell r="R432">
            <v>3127.9999999999995</v>
          </cell>
        </row>
        <row r="433">
          <cell r="B433" t="str">
            <v>ANGULO PROTECTOR ESQUINERO 90</v>
          </cell>
          <cell r="R433">
            <v>2883.8208208428082</v>
          </cell>
        </row>
        <row r="436">
          <cell r="B436" t="str">
            <v>PINTURA EPOXI-POLIAMIDA . LOS DOS COMPONENTES</v>
          </cell>
          <cell r="R436">
            <v>221365.86344782251</v>
          </cell>
        </row>
        <row r="442">
          <cell r="B442" t="str">
            <v>RODILLO 9" FELPA ACRILICA</v>
          </cell>
          <cell r="R442">
            <v>18494.756013529888</v>
          </cell>
        </row>
        <row r="445">
          <cell r="B445" t="str">
            <v>THINNER FINO</v>
          </cell>
          <cell r="R445">
            <v>51331.987103559513</v>
          </cell>
        </row>
        <row r="475">
          <cell r="B475" t="str">
            <v>CIERRA PUERTA HIDRAULICO HASTA 80 KG</v>
          </cell>
          <cell r="R475">
            <v>199900</v>
          </cell>
        </row>
        <row r="476">
          <cell r="B476" t="str">
            <v>CIERRA PUERTA MECANICO DE PISO</v>
          </cell>
          <cell r="R476">
            <v>358900</v>
          </cell>
        </row>
        <row r="478">
          <cell r="B478" t="str">
            <v>CERRADURA MANIJA BARI ENTRADA PRINCIPAL</v>
          </cell>
          <cell r="R478">
            <v>151598.812660258</v>
          </cell>
        </row>
        <row r="482">
          <cell r="B482" t="str">
            <v>CERRADURA DE EMBUTIR PICO LORO</v>
          </cell>
          <cell r="R482">
            <v>139900</v>
          </cell>
        </row>
        <row r="483">
          <cell r="B483" t="str">
            <v>MANIJA EN TUBO ACERO INOXIDABLE 1" 60 CM DE LARGO</v>
          </cell>
          <cell r="R483">
            <v>189444.35858583913</v>
          </cell>
        </row>
        <row r="518">
          <cell r="B518" t="str">
            <v>ANDAMIOS TUBULAR - 2 SECCIONES, 2 CRUCETAS, 1 PLANCHON</v>
          </cell>
          <cell r="R518">
            <v>3926.1846867908616</v>
          </cell>
        </row>
        <row r="521">
          <cell r="B521" t="str">
            <v>ANDAMIO COLGANTE (2 SOPORTES Y PLATAFORMA)</v>
          </cell>
          <cell r="R521">
            <v>35714</v>
          </cell>
        </row>
        <row r="522">
          <cell r="B522" t="str">
            <v>ELEMENTOS PROTECCION ALTURAS</v>
          </cell>
          <cell r="R522">
            <v>4286</v>
          </cell>
        </row>
        <row r="534">
          <cell r="B534" t="str">
            <v>PULIDORA ELECTRICA 9"</v>
          </cell>
          <cell r="R534">
            <v>31628.671801107961</v>
          </cell>
        </row>
        <row r="537">
          <cell r="B537" t="str">
            <v>TALADRO 1/2"</v>
          </cell>
          <cell r="R537">
            <v>14819.132408975936</v>
          </cell>
        </row>
        <row r="540">
          <cell r="B540" t="str">
            <v>COMPRESOR  PINTURA REDONDO</v>
          </cell>
          <cell r="R540">
            <v>43618.082242084958</v>
          </cell>
        </row>
        <row r="553">
          <cell r="B553" t="str">
            <v>TRONZADORA</v>
          </cell>
          <cell r="R553">
            <v>21970.070397218933</v>
          </cell>
        </row>
        <row r="554">
          <cell r="B554" t="str">
            <v>EQUIPO SOLDADURA DE ARCO</v>
          </cell>
          <cell r="R554">
            <v>48277.610542065049</v>
          </cell>
        </row>
        <row r="557">
          <cell r="B557" t="str">
            <v>Disco Abrasivo corte Metal 9" x 1/8"</v>
          </cell>
          <cell r="R557">
            <v>15500</v>
          </cell>
        </row>
        <row r="569">
          <cell r="B569" t="str">
            <v>DILATACION AMARILLA PUNTA DIAMANTE</v>
          </cell>
          <cell r="R569">
            <v>3450</v>
          </cell>
        </row>
        <row r="570">
          <cell r="B570" t="str">
            <v>GRAVILLA MONA GRANO 1</v>
          </cell>
          <cell r="R570">
            <v>572.5</v>
          </cell>
        </row>
        <row r="573">
          <cell r="B573" t="str">
            <v>PULIDORA PISO + OPERARIO</v>
          </cell>
          <cell r="R573">
            <v>7942.6</v>
          </cell>
        </row>
        <row r="574">
          <cell r="B574" t="str">
            <v>ACIDO NITRICO</v>
          </cell>
          <cell r="R574">
            <v>18207</v>
          </cell>
        </row>
        <row r="575">
          <cell r="B575" t="str">
            <v>Cera Polimerica Autobrillante</v>
          </cell>
          <cell r="R575">
            <v>15750</v>
          </cell>
        </row>
        <row r="576">
          <cell r="B576" t="str">
            <v>Disco Abrasivo corte Metal 9" x 1/8"</v>
          </cell>
          <cell r="R576">
            <v>15500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OFICIAL"/>
      <sheetName val="BASE DEL PRESUPUESTO"/>
      <sheetName val="1- CUADRILLAS"/>
      <sheetName val="2- COMP BASICA"/>
      <sheetName val="3- ADMON"/>
      <sheetName val="4- APU BASICOS"/>
      <sheetName val="3.1 ELEC"/>
      <sheetName val="3.2 SEGURIDAD"/>
      <sheetName val="3.3 VENTILACION"/>
      <sheetName val="3.4 CABINAS"/>
      <sheetName val="3,5 VOZ Y DATOS"/>
      <sheetName val="4 MUROS"/>
      <sheetName val="5 PISOS"/>
      <sheetName val="6 CUBIERTAS"/>
      <sheetName val="7 CIELORRASOS"/>
      <sheetName val="8 IMPERMEABILIZACION"/>
      <sheetName val="9 METALICOS"/>
      <sheetName val="10 PINTURAS"/>
      <sheetName val="11 ALUMINIO Y VIDRIOS"/>
      <sheetName val="12 MOBILIARIO"/>
      <sheetName val="Estudio de Mercado"/>
      <sheetName val="Coversión Dúctos a M2"/>
      <sheetName val="Cálculos Lámina"/>
    </sheetNames>
    <sheetDataSet>
      <sheetData sheetId="0">
        <row r="18">
          <cell r="C18" t="str">
            <v>1.6</v>
          </cell>
          <cell r="F18" t="str">
            <v>Desmonte y reinstalación de puertas o ventanas. VER FICHA TECNICA</v>
          </cell>
          <cell r="G18" t="str">
            <v>UND</v>
          </cell>
        </row>
      </sheetData>
      <sheetData sheetId="1">
        <row r="4">
          <cell r="C4" t="str">
            <v>PRELIMINARES</v>
          </cell>
        </row>
        <row r="5">
          <cell r="B5" t="str">
            <v>1.1</v>
          </cell>
          <cell r="C5" t="str">
            <v>Demolición de acabado de piso en enchape cerámico, epóxico o tablón de gres y afinado hasta de 10 cm. Incluye cortes con pulidora, retiro de rejillas de cárcamos, demolicion de guardaescabas,contramarcos, cualquier elemento sobre el piso cargue y el retiro de escombros a botadero autorizado.</v>
          </cell>
          <cell r="D5" t="str">
            <v>M2</v>
          </cell>
        </row>
        <row r="6">
          <cell r="B6" t="str">
            <v>1.2</v>
          </cell>
          <cell r="C6" t="str">
            <v>Desmonte de cubierta en teja de fibrocemento o termoacustica, cubierta de segundo piso, ductos y cualquier elemento instalado sobre la cubierta; incluye desarmado, retiro de tornillería, amarres y elementos de sujeción, desmonte flanches, caballetes, remates, retiro de encorozado longitudinal  y frontal de existir,  andamios, herramientas, descenso a piso, traslado al sitio de acopio, cargue y retiro a botadero autorizado.</v>
          </cell>
          <cell r="D6" t="str">
            <v>M2</v>
          </cell>
        </row>
        <row r="7">
          <cell r="B7" t="str">
            <v>1.3</v>
          </cell>
          <cell r="C7" t="str">
            <v>Regatas para instalación de puntos hidráulicos, sanitarios y/o eléctricos, incluye cargue y retiro de escombros hasta botadero autorizado.</v>
          </cell>
          <cell r="D7" t="str">
            <v>M</v>
          </cell>
        </row>
        <row r="8">
          <cell r="B8" t="str">
            <v>1.4</v>
          </cell>
          <cell r="C8" t="str">
            <v>Pase de placa de diametro 0,12 m. para instalación de puntos hidráulicos y sanitarios, incluye cargue y retiro de escombros y sobrantes a botadero autorizado.</v>
          </cell>
          <cell r="D8" t="str">
            <v>UND</v>
          </cell>
        </row>
        <row r="9">
          <cell r="B9" t="str">
            <v>1.5</v>
          </cell>
          <cell r="C9" t="str">
            <v>Desmonte de cielorraso en superboard, fibra mineral, PVC, madera o láminas metálicas, incluye desmonte de elementos de estructura de cielorraso, redes y cableado eléctrico (nomal, regulado, acometidas, detección y otros), aparatos eléctricos,  luminarias, ducterias de sistema de ventilación mecánica para laboratorios, ductarias de extracción de cabinas y neveras, rejillas, dampers, soportería, aislamientos y cualquier otro elemento colocado entre cieloraso y cubierta (por encima de cielorraso) requerido para el desarrollo de actividades, cargue y retiro de escombros hasta lugar de acopio o botadero autorizado.</v>
          </cell>
          <cell r="D9" t="str">
            <v>M2</v>
          </cell>
        </row>
        <row r="11">
          <cell r="B11" t="str">
            <v>1.7</v>
          </cell>
          <cell r="C11" t="str">
            <v xml:space="preserve">Demolición de piso existente, incluye demolición de mortero de nivelación hasta encontrar placa estructural o nivel de instalación de nuevo acabado, cargue retiro y disposición final de escombros en botadero autorizado </v>
          </cell>
          <cell r="D11" t="str">
            <v>M2</v>
          </cell>
        </row>
        <row r="12">
          <cell r="B12" t="str">
            <v>1.8</v>
          </cell>
          <cell r="C12" t="str">
            <v xml:space="preserve">Desmonte, almacenaje y reinstalación de mobiliario y equipos existentes, incluye muebles de oficina, cajoneras, mesones, escritorios, gabinetes, estantería, equipos y demás elementos que se encuentren en el área y deban ser retirados, incluye desconexión y aislamiento de puntos eléctricos y/o sellado de puntos hidrosanitarios (si se requiere al desmontar el mueble), incluye cargue, retiro y traslado al sitio definido por el instituto </v>
          </cell>
          <cell r="D12" t="str">
            <v>M2</v>
          </cell>
        </row>
        <row r="13">
          <cell r="B13" t="str">
            <v>1.9</v>
          </cell>
          <cell r="C13" t="str">
            <v>Raspado de estuco y pintura de muro hasta encontrar pañete, incluye medidas inferiores a un metro, cargue y retiro de escombros a botadero autorizado.</v>
          </cell>
          <cell r="D13" t="str">
            <v>M2</v>
          </cell>
        </row>
        <row r="14">
          <cell r="B14" t="str">
            <v>1.10</v>
          </cell>
          <cell r="C14" t="str">
            <v>Demolición de dintel en mampostería. Incluye resane de elementos afectados por la demolición</v>
          </cell>
          <cell r="D14" t="str">
            <v>M</v>
          </cell>
        </row>
        <row r="15">
          <cell r="B15" t="str">
            <v>1.11</v>
          </cell>
          <cell r="C15" t="str">
            <v>Demolición de poyo en mampostería. Incluye resane de elementos afectados por la demolición</v>
          </cell>
          <cell r="D15" t="str">
            <v>M</v>
          </cell>
        </row>
        <row r="16">
          <cell r="B16" t="str">
            <v>1.12</v>
          </cell>
          <cell r="C16" t="str">
            <v>Demolición de muro en mamposteria, incluye medidas inferiores a un metro, cargue y retiro de escombros a botadero autorizado.</v>
          </cell>
          <cell r="D16" t="str">
            <v>M2</v>
          </cell>
        </row>
        <row r="17">
          <cell r="B17" t="str">
            <v>1.13</v>
          </cell>
          <cell r="C17" t="str">
            <v>Demolicion de muro en superboard, incluye desmonte de elementos de estructura, instalaciones eléctricas y cualquier otro elemento instalado. Incluye, cargue y retiro de escombros hasta lugar de acopio o botadero autorizado.</v>
          </cell>
          <cell r="D17" t="str">
            <v>M2</v>
          </cell>
        </row>
        <row r="18">
          <cell r="C18" t="str">
            <v>INSTALACIONES HIDROSANITARIAS</v>
          </cell>
        </row>
        <row r="19">
          <cell r="B19" t="str">
            <v>2.1</v>
          </cell>
          <cell r="C19" t="str">
            <v>Suministro e instalacion de punto Sanitario de 2", incluye tubería hasta 1,50 m, accesorios PVC, limpiador, soldadura PVC, regatas, resanes y demás elementos y materiales necesarios para la ejecución de la actividad</v>
          </cell>
          <cell r="D19" t="str">
            <v>UND</v>
          </cell>
        </row>
        <row r="20">
          <cell r="B20" t="str">
            <v>2.2</v>
          </cell>
          <cell r="C20" t="str">
            <v>Suministro e instalacion de tubería PVC-sanitaria ∅2", incluye tubería PVC, accesorios PVC, limpiador, soldadura PVC, regatas, resanes y demás elementos y materiales necesarios para la ejecución de la actividad</v>
          </cell>
          <cell r="D20" t="str">
            <v>M</v>
          </cell>
        </row>
        <row r="21">
          <cell r="B21" t="str">
            <v>2.3</v>
          </cell>
          <cell r="C21" t="str">
            <v>Suministro e instalacion de punto agua fría de ∅1/2", incluye tubería hasta 1,5 m, accesorios de PVC, limpiador, soldadura PVC y demás elementos y materiales necesarios para la ejecución de la actividad.</v>
          </cell>
          <cell r="D21" t="str">
            <v>UND</v>
          </cell>
        </row>
        <row r="22">
          <cell r="B22" t="str">
            <v>2.4</v>
          </cell>
          <cell r="C22" t="str">
            <v>Suministro e instalacion de red agua fría PVC presión ∅1/2", Incluye tubería de PVC RDE 9, accesorios de PVC, limpiador, soldadura PVC y demás elementos y materiales necesarios para la ejecución de la actividad.</v>
          </cell>
          <cell r="D22" t="str">
            <v>M</v>
          </cell>
        </row>
        <row r="23">
          <cell r="B23" t="str">
            <v>2.5</v>
          </cell>
          <cell r="C23" t="str">
            <v>Suministro e instalacion de punto agua fría de ∅1 1/4", incluye tubería hasta 1,5 m, accesorios de PVC, limpiador, soldadura PVC y demás elementos y materiales necesarios para la ejecución de la actividad.</v>
          </cell>
          <cell r="D23" t="str">
            <v>UND</v>
          </cell>
        </row>
        <row r="24">
          <cell r="B24" t="str">
            <v>2.6</v>
          </cell>
          <cell r="C24" t="str">
            <v>Suministro e instalacion de red agua fría PVC presión ∅ 1 1/4", Incluye tubería de PVC RDE 9, accesorios de PVC, limpiador, soldadura PVC y demás elementos y materiales necesarios para la ejecución de la actividad.</v>
          </cell>
          <cell r="D24" t="str">
            <v>M</v>
          </cell>
        </row>
        <row r="25">
          <cell r="B25" t="str">
            <v>2.7</v>
          </cell>
          <cell r="C25" t="str">
            <v xml:space="preserve">Suministro e instalacion de registro PVC 1/2"  (Válvula 235 PSI) tipo pesado, incluye accesorios PVC, teflón, soldadura, y limpiador PVC                                                                                                                                                                                                                                                                                                                                                                                                                                                                          </v>
          </cell>
          <cell r="D25" t="str">
            <v>UND</v>
          </cell>
        </row>
        <row r="26">
          <cell r="B26" t="str">
            <v>2.8</v>
          </cell>
          <cell r="C26" t="str">
            <v xml:space="preserve">Sondeo de punto sanitario y/o desagüe con sonda eléctrica incluye elementos y materiales para su correcta ejecución y disposición final de los desechos resultantes </v>
          </cell>
          <cell r="D26" t="str">
            <v>UND</v>
          </cell>
        </row>
        <row r="27">
          <cell r="B27" t="str">
            <v>2.9</v>
          </cell>
          <cell r="C27" t="str">
            <v>Suministro e instalación de rejilla aluminio 4 x 3 ". Incluye todos los materiales y trabajos necesarios para su instalación</v>
          </cell>
          <cell r="D27" t="str">
            <v>UND</v>
          </cell>
        </row>
        <row r="28">
          <cell r="B28" t="str">
            <v>2.10</v>
          </cell>
          <cell r="C28" t="str">
            <v>Suministro e instalación de tapa registro de 20×20 cm de empotrar, en acero inoxidable satinado· Dimensión interna: 20 x 20 cm · tapa 20 cm / marco 23 cm, · Acabado acero inoxidable satinado, Incluye mortero 1:3, sellador elástico monocomponente, chazos, tornillos y demás elementos y materiales necesarios para la ejecución de la actividad</v>
          </cell>
          <cell r="D28" t="str">
            <v>UND</v>
          </cell>
        </row>
      </sheetData>
      <sheetData sheetId="2">
        <row r="41">
          <cell r="A41" t="str">
            <v>AYUDANTE</v>
          </cell>
          <cell r="D41">
            <v>14813</v>
          </cell>
        </row>
        <row r="42">
          <cell r="A42" t="str">
            <v>CUADRILLA AA (ALBAÑILERIA)</v>
          </cell>
          <cell r="D42">
            <v>42800</v>
          </cell>
        </row>
        <row r="43">
          <cell r="A43" t="str">
            <v>CUADRILLA BB (INSTALACIONES)</v>
          </cell>
          <cell r="D43">
            <v>47080</v>
          </cell>
        </row>
        <row r="50">
          <cell r="A50" t="str">
            <v>CUADRILLA DE 2 AYUDANTES</v>
          </cell>
          <cell r="D50">
            <v>29626</v>
          </cell>
        </row>
      </sheetData>
      <sheetData sheetId="3">
        <row r="2">
          <cell r="B2" t="str">
            <v>REPARACIONES LOCATIVAS LABORATORIO GENETICA REGIONAL NOR OCCIDENTE DEL INSTITUTO NACIONAL DE MEDICINA LEGAL Y CIENCIAS FORENSES.</v>
          </cell>
        </row>
        <row r="38">
          <cell r="B38" t="str">
            <v>MORTERO 1:3</v>
          </cell>
          <cell r="R38">
            <v>541079.33133321581</v>
          </cell>
        </row>
        <row r="75">
          <cell r="B75" t="str">
            <v>TAPA REGISTRO ACERO INOX SATINA DA 20*20 CON MARCO</v>
          </cell>
        </row>
        <row r="136">
          <cell r="B136" t="str">
            <v>PEGACOR PISO CERAMICO GRIS</v>
          </cell>
          <cell r="R136">
            <v>1883.9429303712968</v>
          </cell>
        </row>
        <row r="199">
          <cell r="B199" t="str">
            <v xml:space="preserve">CHAZO ESTRIADO 5/16 CON TORNILLO DE 1 1/2" </v>
          </cell>
          <cell r="R199">
            <v>287</v>
          </cell>
        </row>
        <row r="214">
          <cell r="B214" t="str">
            <v>TUBERIA PVCP 1/2" REDE 13.5-315 PSI</v>
          </cell>
          <cell r="R214">
            <v>2282.2726506531812</v>
          </cell>
        </row>
        <row r="216">
          <cell r="B216" t="str">
            <v>UNION PVCP 1/2"</v>
          </cell>
          <cell r="R216">
            <v>433.01264570591667</v>
          </cell>
        </row>
        <row r="217">
          <cell r="B217" t="str">
            <v>TEE PVCP 1/2"</v>
          </cell>
          <cell r="R217">
            <v>868.34673096264214</v>
          </cell>
        </row>
        <row r="218">
          <cell r="B218" t="str">
            <v>CODO 90 PVCP 1/2</v>
          </cell>
          <cell r="R218">
            <v>506.76105390672313</v>
          </cell>
        </row>
        <row r="219">
          <cell r="B219" t="str">
            <v>ADAPTADOR MACHO PVCP 1/2"</v>
          </cell>
          <cell r="R219">
            <v>363.46153846153851</v>
          </cell>
        </row>
        <row r="225">
          <cell r="B225" t="str">
            <v>REGISTRO PVC 1/2 235 PSI</v>
          </cell>
          <cell r="R225">
            <v>18019.425629026027</v>
          </cell>
        </row>
        <row r="245">
          <cell r="B245" t="str">
            <v>TUBERIA PVCP 1 1/4" RDE 21-200 PSI</v>
          </cell>
          <cell r="R245">
            <v>11620.963224562731</v>
          </cell>
        </row>
        <row r="246">
          <cell r="B246" t="str">
            <v>UNION PVCP 1 1/4"</v>
          </cell>
          <cell r="R246">
            <v>2475.6413310493908</v>
          </cell>
        </row>
        <row r="247">
          <cell r="B247" t="str">
            <v>TEE PVCP 1 1/4"</v>
          </cell>
          <cell r="R247">
            <v>9158.0784010620919</v>
          </cell>
        </row>
        <row r="248">
          <cell r="B248" t="str">
            <v>CODO 90 PVCP 1 1/4"</v>
          </cell>
          <cell r="R248">
            <v>5346.4001030723248</v>
          </cell>
        </row>
        <row r="249">
          <cell r="B249" t="str">
            <v>ADAPTADOR MACHO PVCP 1 1/4"</v>
          </cell>
          <cell r="R249">
            <v>4563.463596874637</v>
          </cell>
        </row>
        <row r="275">
          <cell r="B275" t="str">
            <v>TUBERIA PVC  2" SANITARIA PAVCO</v>
          </cell>
          <cell r="R275">
            <v>9150.9341793825861</v>
          </cell>
        </row>
        <row r="278">
          <cell r="B278" t="str">
            <v>CODO PVC  45  2" SANITARIA</v>
          </cell>
          <cell r="R278">
            <v>4340.7868068849348</v>
          </cell>
        </row>
        <row r="282">
          <cell r="B282" t="str">
            <v>ACCESORIOS PVC  2" SANITARIA</v>
          </cell>
          <cell r="R282">
            <v>4849.0381399312246</v>
          </cell>
        </row>
        <row r="283">
          <cell r="B283" t="str">
            <v>SIFON CON TAPON PVC 2" DURMAN</v>
          </cell>
        </row>
        <row r="308">
          <cell r="B308" t="str">
            <v>REMOVEDOR PVC (1/4) DURMAN</v>
          </cell>
          <cell r="R308">
            <v>54329.132641843811</v>
          </cell>
        </row>
        <row r="309">
          <cell r="B309" t="str">
            <v>SOLDADURA PVC (1/4)</v>
          </cell>
          <cell r="R309">
            <v>76423.462593532269</v>
          </cell>
        </row>
        <row r="470">
          <cell r="B470" t="str">
            <v>REJILLA ANTICUCARACHA 4 X 3  ALUMINIO</v>
          </cell>
        </row>
        <row r="518">
          <cell r="B518" t="str">
            <v>ANDAMIOS TUBULAR - 2 SECCIONES, 2 CRUCETAS, 1 PLANCHON</v>
          </cell>
          <cell r="R518">
            <v>3926.1846867908616</v>
          </cell>
        </row>
        <row r="529">
          <cell r="B529" t="str">
            <v xml:space="preserve">VOLQUETA VIAJE 6 M3 CARGADO </v>
          </cell>
          <cell r="H529">
            <v>400000</v>
          </cell>
          <cell r="R529">
            <v>400000</v>
          </cell>
        </row>
        <row r="534">
          <cell r="B534" t="str">
            <v>PULIDORA ELECTRICA 9"</v>
          </cell>
          <cell r="R534">
            <v>31628.671801107961</v>
          </cell>
        </row>
        <row r="536">
          <cell r="B536" t="str">
            <v>SONDA</v>
          </cell>
          <cell r="R536">
            <v>95900</v>
          </cell>
        </row>
        <row r="538">
          <cell r="B538" t="str">
            <v>ROTOMARTILLO UBERMAN</v>
          </cell>
          <cell r="R538">
            <v>38534.917700463528</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9.xml"/><Relationship Id="rId1" Type="http://schemas.openxmlformats.org/officeDocument/2006/relationships/printerSettings" Target="../printerSettings/printerSettings9.bin"/><Relationship Id="rId4" Type="http://schemas.openxmlformats.org/officeDocument/2006/relationships/comments" Target="../comments1.xml"/></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I519"/>
  <sheetViews>
    <sheetView view="pageBreakPreview" topLeftCell="A4" zoomScale="85" zoomScaleNormal="115" zoomScaleSheetLayoutView="85" workbookViewId="0">
      <selection activeCell="O16" sqref="O16"/>
    </sheetView>
  </sheetViews>
  <sheetFormatPr baseColWidth="10" defaultColWidth="11.44140625" defaultRowHeight="13.8" x14ac:dyDescent="0.25"/>
  <cols>
    <col min="1" max="1" width="2.88671875" style="190" customWidth="1"/>
    <col min="2" max="2" width="13.88671875" style="190" customWidth="1"/>
    <col min="3" max="3" width="38.88671875" style="190" customWidth="1"/>
    <col min="4" max="4" width="9.6640625" style="190" customWidth="1"/>
    <col min="5" max="5" width="13.88671875" style="190" customWidth="1"/>
    <col min="6" max="6" width="14" style="190" customWidth="1"/>
    <col min="7" max="7" width="5.6640625" style="190" customWidth="1"/>
    <col min="8" max="8" width="10.6640625" style="190" customWidth="1"/>
    <col min="9" max="9" width="18.88671875" style="190" customWidth="1"/>
    <col min="10" max="10" width="9.44140625" style="190" customWidth="1"/>
    <col min="11" max="16384" width="11.44140625" style="190"/>
  </cols>
  <sheetData>
    <row r="1" spans="2:9" ht="14.4" thickBot="1" x14ac:dyDescent="0.3"/>
    <row r="2" spans="2:9" x14ac:dyDescent="0.25">
      <c r="B2" s="560" t="str">
        <f>+'[3]2- COMP BASICA'!$B$2</f>
        <v>REPARACIONES LOCATIVAS LABORATORIO GENETICA REGIONAL NOR OCCIDENTE DEL INSTITUTO NACIONAL DE MEDICINA LEGAL Y CIENCIAS FORENSES.</v>
      </c>
      <c r="C2" s="561"/>
      <c r="D2" s="561"/>
      <c r="E2" s="561"/>
      <c r="F2" s="561"/>
      <c r="G2" s="561"/>
      <c r="H2" s="271" t="s">
        <v>62</v>
      </c>
      <c r="I2" s="331" t="str">
        <f>+'[3]BASE DEL PRESUPUESTO'!$C$4</f>
        <v>PRELIMINARES</v>
      </c>
    </row>
    <row r="3" spans="2:9" x14ac:dyDescent="0.25">
      <c r="B3" s="562"/>
      <c r="C3" s="563"/>
      <c r="D3" s="563"/>
      <c r="E3" s="563"/>
      <c r="F3" s="563"/>
      <c r="G3" s="563"/>
      <c r="H3" s="269" t="s">
        <v>63</v>
      </c>
      <c r="I3" s="307" t="str">
        <f>+'[3]BASE DEL PRESUPUESTO'!B5</f>
        <v>1.1</v>
      </c>
    </row>
    <row r="4" spans="2:9" ht="50.25" customHeight="1" thickBot="1" x14ac:dyDescent="0.3">
      <c r="B4" s="267" t="s">
        <v>64</v>
      </c>
      <c r="C4" s="564" t="str">
        <f>+'[3]BASE DEL PRESUPUESTO'!C5</f>
        <v>Demolición de acabado de piso en enchape cerámico, epóxico o tablón de gres y afinado hasta de 10 cm. Incluye cortes con pulidora, retiro de rejillas de cárcamos, demolicion de guardaescabas,contramarcos, cualquier elemento sobre el piso cargue y el retiro de escombros a botadero autorizado.</v>
      </c>
      <c r="D4" s="565"/>
      <c r="E4" s="565"/>
      <c r="F4" s="565"/>
      <c r="G4" s="565"/>
      <c r="H4" s="266" t="s">
        <v>65</v>
      </c>
      <c r="I4" s="330" t="str">
        <f>+'[3]BASE DEL PRESUPUESTO'!D5</f>
        <v>M2</v>
      </c>
    </row>
    <row r="5" spans="2:9" x14ac:dyDescent="0.25">
      <c r="B5" s="264"/>
      <c r="C5" s="129"/>
      <c r="D5" s="129"/>
      <c r="E5" s="263"/>
      <c r="F5" s="262"/>
      <c r="G5" s="129"/>
      <c r="H5" s="129"/>
      <c r="I5" s="144"/>
    </row>
    <row r="6" spans="2:9" ht="14.4" thickBot="1" x14ac:dyDescent="0.3">
      <c r="B6" s="128" t="s">
        <v>66</v>
      </c>
      <c r="C6" s="129"/>
      <c r="D6" s="129"/>
      <c r="E6" s="244"/>
      <c r="F6" s="243"/>
      <c r="G6" s="132"/>
      <c r="H6" s="132"/>
      <c r="I6" s="133"/>
    </row>
    <row r="7" spans="2:9" x14ac:dyDescent="0.25">
      <c r="B7" s="533" t="s">
        <v>11</v>
      </c>
      <c r="C7" s="534"/>
      <c r="D7" s="135" t="s">
        <v>65</v>
      </c>
      <c r="E7" s="235" t="s">
        <v>67</v>
      </c>
      <c r="F7" s="225" t="s">
        <v>68</v>
      </c>
      <c r="G7" s="534" t="s">
        <v>69</v>
      </c>
      <c r="H7" s="535"/>
      <c r="I7" s="138"/>
    </row>
    <row r="8" spans="2:9" x14ac:dyDescent="0.25">
      <c r="B8" s="536" t="s">
        <v>28</v>
      </c>
      <c r="C8" s="537"/>
      <c r="D8" s="140" t="s">
        <v>29</v>
      </c>
      <c r="E8" s="241">
        <v>1</v>
      </c>
      <c r="F8" s="240">
        <f>(G17*10%)</f>
        <v>779.50938227020924</v>
      </c>
      <c r="G8" s="566">
        <f>E8*F8</f>
        <v>779.50938227020924</v>
      </c>
      <c r="H8" s="567"/>
      <c r="I8" s="144"/>
    </row>
    <row r="9" spans="2:9" ht="14.4" thickBot="1" x14ac:dyDescent="0.3">
      <c r="B9" s="579" t="str">
        <f>+'[3]2- COMP BASICA'!B534</f>
        <v>PULIDORA ELECTRICA 9"</v>
      </c>
      <c r="C9" s="580"/>
      <c r="D9" s="145" t="s">
        <v>94</v>
      </c>
      <c r="E9" s="237">
        <v>2.5000000000000001E-2</v>
      </c>
      <c r="F9" s="288">
        <f>+'[3]2- COMP BASICA'!R534</f>
        <v>31628.671801107961</v>
      </c>
      <c r="G9" s="581">
        <f>E9*F9</f>
        <v>790.71679502769905</v>
      </c>
      <c r="H9" s="582"/>
      <c r="I9" s="133"/>
    </row>
    <row r="10" spans="2:9" ht="14.4" thickBot="1" x14ac:dyDescent="0.3">
      <c r="B10" s="148"/>
      <c r="C10" s="132"/>
      <c r="D10" s="129"/>
      <c r="E10" s="244"/>
      <c r="F10" s="243"/>
      <c r="G10" s="554" t="s">
        <v>71</v>
      </c>
      <c r="H10" s="555"/>
      <c r="I10" s="150">
        <f>(SUM(G8:H9))</f>
        <v>1570.2261772979082</v>
      </c>
    </row>
    <row r="11" spans="2:9" ht="14.4" thickBot="1" x14ac:dyDescent="0.3">
      <c r="B11" s="128" t="s">
        <v>72</v>
      </c>
      <c r="C11" s="132"/>
      <c r="D11" s="129"/>
      <c r="E11" s="244"/>
      <c r="F11" s="243"/>
      <c r="G11" s="132"/>
      <c r="H11" s="132"/>
      <c r="I11" s="151"/>
    </row>
    <row r="12" spans="2:9" x14ac:dyDescent="0.25">
      <c r="B12" s="533" t="s">
        <v>11</v>
      </c>
      <c r="C12" s="534"/>
      <c r="D12" s="135" t="s">
        <v>65</v>
      </c>
      <c r="E12" s="235" t="s">
        <v>67</v>
      </c>
      <c r="F12" s="225" t="s">
        <v>68</v>
      </c>
      <c r="G12" s="534" t="s">
        <v>69</v>
      </c>
      <c r="H12" s="535"/>
      <c r="I12" s="152"/>
    </row>
    <row r="13" spans="2:9" ht="14.4" thickBot="1" x14ac:dyDescent="0.3">
      <c r="B13" s="579"/>
      <c r="C13" s="580"/>
      <c r="D13" s="145"/>
      <c r="E13" s="237"/>
      <c r="F13" s="288"/>
      <c r="G13" s="556"/>
      <c r="H13" s="557"/>
      <c r="I13" s="151"/>
    </row>
    <row r="14" spans="2:9" ht="14.4" thickBot="1" x14ac:dyDescent="0.3">
      <c r="B14" s="148"/>
      <c r="C14" s="132"/>
      <c r="D14" s="129"/>
      <c r="E14" s="244"/>
      <c r="F14" s="243"/>
      <c r="G14" s="554" t="s">
        <v>71</v>
      </c>
      <c r="H14" s="555"/>
      <c r="I14" s="150">
        <f>ROUND(SUM(G12:H13),0)</f>
        <v>0</v>
      </c>
    </row>
    <row r="15" spans="2:9" ht="14.4" thickBot="1" x14ac:dyDescent="0.3">
      <c r="B15" s="128" t="s">
        <v>74</v>
      </c>
      <c r="C15" s="132"/>
      <c r="D15" s="129"/>
      <c r="E15" s="244"/>
      <c r="F15" s="243"/>
      <c r="G15" s="132"/>
      <c r="H15" s="132"/>
      <c r="I15" s="151"/>
    </row>
    <row r="16" spans="2:9" x14ac:dyDescent="0.25">
      <c r="B16" s="533" t="s">
        <v>11</v>
      </c>
      <c r="C16" s="534"/>
      <c r="D16" s="135" t="s">
        <v>65</v>
      </c>
      <c r="E16" s="225" t="s">
        <v>75</v>
      </c>
      <c r="F16" s="135" t="s">
        <v>76</v>
      </c>
      <c r="G16" s="534" t="s">
        <v>77</v>
      </c>
      <c r="H16" s="535"/>
      <c r="I16" s="162"/>
    </row>
    <row r="17" spans="2:9" x14ac:dyDescent="0.25">
      <c r="B17" s="536" t="str">
        <f>+'[3]1- CUADRILLAS'!A42</f>
        <v>CUADRILLA AA (ALBAÑILERIA)</v>
      </c>
      <c r="C17" s="537"/>
      <c r="D17" s="163" t="s">
        <v>78</v>
      </c>
      <c r="E17" s="164">
        <f>+'[3]1- CUADRILLAS'!D42</f>
        <v>42800</v>
      </c>
      <c r="F17" s="199">
        <v>0.18212836034350682</v>
      </c>
      <c r="G17" s="572">
        <f>F17*E17</f>
        <v>7795.0938227020924</v>
      </c>
      <c r="H17" s="573"/>
      <c r="I17" s="151"/>
    </row>
    <row r="18" spans="2:9" ht="14.4" thickBot="1" x14ac:dyDescent="0.3">
      <c r="B18" s="576"/>
      <c r="C18" s="577"/>
      <c r="D18" s="166"/>
      <c r="E18" s="251"/>
      <c r="F18" s="250"/>
      <c r="G18" s="577"/>
      <c r="H18" s="578"/>
      <c r="I18" s="151"/>
    </row>
    <row r="19" spans="2:9" ht="14.4" thickBot="1" x14ac:dyDescent="0.3">
      <c r="B19" s="169"/>
      <c r="C19" s="132"/>
      <c r="D19" s="129"/>
      <c r="E19" s="211"/>
      <c r="F19" s="249"/>
      <c r="G19" s="554" t="s">
        <v>71</v>
      </c>
      <c r="H19" s="555"/>
      <c r="I19" s="150">
        <f>(SUM(G17:H18))</f>
        <v>7795.0938227020924</v>
      </c>
    </row>
    <row r="20" spans="2:9" ht="14.4" thickBot="1" x14ac:dyDescent="0.3">
      <c r="B20" s="128" t="s">
        <v>79</v>
      </c>
      <c r="C20" s="160"/>
      <c r="D20" s="129"/>
      <c r="E20" s="211"/>
      <c r="F20" s="249"/>
      <c r="G20" s="132"/>
      <c r="H20" s="132"/>
      <c r="I20" s="151"/>
    </row>
    <row r="21" spans="2:9" x14ac:dyDescent="0.25">
      <c r="B21" s="533" t="s">
        <v>11</v>
      </c>
      <c r="C21" s="534"/>
      <c r="D21" s="135" t="s">
        <v>65</v>
      </c>
      <c r="E21" s="248" t="s">
        <v>75</v>
      </c>
      <c r="F21" s="135" t="s">
        <v>76</v>
      </c>
      <c r="G21" s="534" t="s">
        <v>77</v>
      </c>
      <c r="H21" s="535"/>
      <c r="I21" s="162"/>
    </row>
    <row r="22" spans="2:9" x14ac:dyDescent="0.25">
      <c r="B22" s="536" t="str">
        <f>+'[3]2- COMP BASICA'!B529</f>
        <v xml:space="preserve">VOLQUETA VIAJE 6 M3 CARGADO </v>
      </c>
      <c r="C22" s="537"/>
      <c r="D22" s="140" t="s">
        <v>142</v>
      </c>
      <c r="E22" s="164">
        <f>+'[3]2- COMP BASICA'!R529</f>
        <v>400000</v>
      </c>
      <c r="F22" s="320">
        <v>1.6666666666666666E-2</v>
      </c>
      <c r="G22" s="566">
        <f>E22*F22</f>
        <v>6666.666666666667</v>
      </c>
      <c r="H22" s="567"/>
      <c r="I22" s="162"/>
    </row>
    <row r="23" spans="2:9" ht="14.4" thickBot="1" x14ac:dyDescent="0.3">
      <c r="B23" s="605"/>
      <c r="C23" s="606"/>
      <c r="D23" s="145"/>
      <c r="E23" s="208"/>
      <c r="F23" s="256"/>
      <c r="G23" s="607"/>
      <c r="H23" s="608"/>
      <c r="I23" s="151"/>
    </row>
    <row r="24" spans="2:9" ht="14.4" thickBot="1" x14ac:dyDescent="0.3">
      <c r="B24" s="172"/>
      <c r="C24" s="173"/>
      <c r="D24" s="174"/>
      <c r="E24" s="246"/>
      <c r="F24" s="245"/>
      <c r="G24" s="593" t="s">
        <v>71</v>
      </c>
      <c r="H24" s="594"/>
      <c r="I24" s="150">
        <f>ROUND(SUM(G22:H23),0)</f>
        <v>6667</v>
      </c>
    </row>
    <row r="25" spans="2:9" ht="14.4" thickBot="1" x14ac:dyDescent="0.3">
      <c r="B25" s="148"/>
      <c r="C25" s="132"/>
      <c r="D25" s="129"/>
      <c r="E25" s="244"/>
      <c r="F25" s="243"/>
      <c r="G25" s="132"/>
      <c r="H25" s="179"/>
      <c r="I25" s="180"/>
    </row>
    <row r="26" spans="2:9" ht="14.4" thickBot="1" x14ac:dyDescent="0.3">
      <c r="B26" s="181"/>
      <c r="C26" s="182"/>
      <c r="D26" s="183"/>
      <c r="E26" s="217"/>
      <c r="F26" s="601" t="s">
        <v>80</v>
      </c>
      <c r="G26" s="601"/>
      <c r="H26" s="602"/>
      <c r="I26" s="216">
        <f>(SUM(I9:I24))</f>
        <v>16032.32</v>
      </c>
    </row>
    <row r="27" spans="2:9" ht="15" customHeight="1" thickBot="1" x14ac:dyDescent="0.3">
      <c r="B27" s="186"/>
      <c r="C27" s="187"/>
      <c r="D27" s="188"/>
      <c r="E27" s="549" t="s">
        <v>86</v>
      </c>
      <c r="F27" s="550"/>
      <c r="G27" s="550"/>
      <c r="H27" s="550"/>
      <c r="I27" s="203">
        <f>+SUM(I28:I31)</f>
        <v>4801.6798399999998</v>
      </c>
    </row>
    <row r="28" spans="2:9" x14ac:dyDescent="0.25">
      <c r="B28" s="196"/>
      <c r="C28" s="197"/>
      <c r="D28" s="193"/>
      <c r="E28" s="551" t="s">
        <v>87</v>
      </c>
      <c r="F28" s="552"/>
      <c r="G28" s="553"/>
      <c r="H28" s="204">
        <v>0.23</v>
      </c>
      <c r="I28" s="205">
        <f>I26*H28</f>
        <v>3687.4336000000003</v>
      </c>
    </row>
    <row r="29" spans="2:9" x14ac:dyDescent="0.25">
      <c r="B29" s="196"/>
      <c r="C29" s="197"/>
      <c r="D29" s="193"/>
      <c r="E29" s="521" t="s">
        <v>88</v>
      </c>
      <c r="F29" s="522"/>
      <c r="G29" s="523"/>
      <c r="H29" s="206">
        <v>0.01</v>
      </c>
      <c r="I29" s="207">
        <f>I26*H29</f>
        <v>160.32320000000001</v>
      </c>
    </row>
    <row r="30" spans="2:9" x14ac:dyDescent="0.25">
      <c r="B30" s="196"/>
      <c r="C30" s="197"/>
      <c r="D30" s="193"/>
      <c r="E30" s="521" t="s">
        <v>89</v>
      </c>
      <c r="F30" s="522"/>
      <c r="G30" s="523"/>
      <c r="H30" s="206">
        <v>0.05</v>
      </c>
      <c r="I30" s="207">
        <f>I26*H30</f>
        <v>801.61599999999999</v>
      </c>
    </row>
    <row r="31" spans="2:9" ht="14.4" thickBot="1" x14ac:dyDescent="0.3">
      <c r="B31" s="196"/>
      <c r="C31" s="197"/>
      <c r="D31" s="193"/>
      <c r="E31" s="544" t="s">
        <v>90</v>
      </c>
      <c r="F31" s="545"/>
      <c r="G31" s="546"/>
      <c r="H31" s="209">
        <v>0.19</v>
      </c>
      <c r="I31" s="207">
        <f>H31*I30</f>
        <v>152.30704</v>
      </c>
    </row>
    <row r="32" spans="2:9" ht="14.4" thickBot="1" x14ac:dyDescent="0.3">
      <c r="B32" s="196"/>
      <c r="C32" s="197"/>
      <c r="D32" s="193"/>
      <c r="E32" s="547" t="s">
        <v>91</v>
      </c>
      <c r="F32" s="548"/>
      <c r="G32" s="548"/>
      <c r="H32" s="548"/>
      <c r="I32" s="210">
        <f>ROUND(I26+I27,0)</f>
        <v>20834</v>
      </c>
    </row>
    <row r="33" spans="2:9" x14ac:dyDescent="0.25">
      <c r="B33" s="196"/>
      <c r="C33" s="197"/>
      <c r="D33" s="193"/>
      <c r="E33" s="211"/>
      <c r="F33" s="212"/>
      <c r="G33" s="212"/>
      <c r="H33" s="212"/>
      <c r="I33" s="213"/>
    </row>
    <row r="34" spans="2:9" x14ac:dyDescent="0.25">
      <c r="B34" s="196"/>
      <c r="C34" s="197"/>
      <c r="D34" s="193"/>
      <c r="E34" s="211"/>
      <c r="F34" s="212"/>
      <c r="G34" s="212"/>
      <c r="H34" s="212"/>
      <c r="I34" s="213"/>
    </row>
    <row r="35" spans="2:9" x14ac:dyDescent="0.25">
      <c r="B35" s="196"/>
      <c r="C35" s="197"/>
      <c r="D35" s="193"/>
      <c r="E35" s="211"/>
      <c r="F35" s="212"/>
      <c r="G35" s="212"/>
      <c r="H35" s="212"/>
      <c r="I35" s="213"/>
    </row>
    <row r="36" spans="2:9" x14ac:dyDescent="0.25">
      <c r="B36" s="196"/>
      <c r="C36" s="197"/>
      <c r="D36" s="193"/>
      <c r="E36" s="211"/>
      <c r="F36" s="212"/>
      <c r="G36" s="212"/>
      <c r="H36" s="212"/>
      <c r="I36" s="213"/>
    </row>
    <row r="37" spans="2:9" x14ac:dyDescent="0.25">
      <c r="B37" s="191"/>
      <c r="C37" s="192"/>
      <c r="D37" s="193"/>
      <c r="E37" s="211"/>
      <c r="F37" s="194"/>
      <c r="G37" s="194"/>
      <c r="H37" s="194"/>
      <c r="I37" s="195"/>
    </row>
    <row r="38" spans="2:9" x14ac:dyDescent="0.25">
      <c r="B38" s="196" t="s">
        <v>81</v>
      </c>
      <c r="C38" s="197"/>
      <c r="D38" s="193"/>
      <c r="E38" s="211"/>
      <c r="F38" s="632" t="s">
        <v>82</v>
      </c>
      <c r="G38" s="632"/>
      <c r="H38" s="632"/>
      <c r="I38" s="633"/>
    </row>
    <row r="39" spans="2:9" ht="14.4" thickBot="1" x14ac:dyDescent="0.3">
      <c r="B39" s="181" t="s">
        <v>83</v>
      </c>
      <c r="C39" s="182"/>
      <c r="D39" s="183"/>
      <c r="E39" s="242"/>
      <c r="F39" s="570" t="s">
        <v>84</v>
      </c>
      <c r="G39" s="570"/>
      <c r="H39" s="570"/>
      <c r="I39" s="571"/>
    </row>
    <row r="40" spans="2:9" s="389" customFormat="1" ht="14.4" thickBot="1" x14ac:dyDescent="0.3">
      <c r="B40" s="299"/>
      <c r="C40" s="197"/>
      <c r="D40" s="193"/>
      <c r="E40" s="298"/>
      <c r="F40" s="297"/>
      <c r="G40" s="297"/>
      <c r="H40" s="297"/>
      <c r="I40" s="296"/>
    </row>
    <row r="41" spans="2:9" x14ac:dyDescent="0.25">
      <c r="B41" s="560" t="str">
        <f>+'[3]2- COMP BASICA'!$B$2</f>
        <v>REPARACIONES LOCATIVAS LABORATORIO GENETICA REGIONAL NOR OCCIDENTE DEL INSTITUTO NACIONAL DE MEDICINA LEGAL Y CIENCIAS FORENSES.</v>
      </c>
      <c r="C41" s="561"/>
      <c r="D41" s="561"/>
      <c r="E41" s="561"/>
      <c r="F41" s="561"/>
      <c r="G41" s="561"/>
      <c r="H41" s="271" t="s">
        <v>62</v>
      </c>
      <c r="I41" s="331" t="str">
        <f>+'[3]BASE DEL PRESUPUESTO'!$C$4</f>
        <v>PRELIMINARES</v>
      </c>
    </row>
    <row r="42" spans="2:9" x14ac:dyDescent="0.25">
      <c r="B42" s="562"/>
      <c r="C42" s="563"/>
      <c r="D42" s="563"/>
      <c r="E42" s="563"/>
      <c r="F42" s="563"/>
      <c r="G42" s="563"/>
      <c r="H42" s="269" t="s">
        <v>63</v>
      </c>
      <c r="I42" s="307" t="str">
        <f>+'[3]BASE DEL PRESUPUESTO'!B6</f>
        <v>1.2</v>
      </c>
    </row>
    <row r="43" spans="2:9" ht="63" customHeight="1" thickBot="1" x14ac:dyDescent="0.3">
      <c r="B43" s="267" t="s">
        <v>64</v>
      </c>
      <c r="C43" s="564" t="str">
        <f>+'[3]BASE DEL PRESUPUESTO'!C6</f>
        <v>Desmonte de cubierta en teja de fibrocemento o termoacustica, cubierta de segundo piso, ductos y cualquier elemento instalado sobre la cubierta; incluye desarmado, retiro de tornillería, amarres y elementos de sujeción, desmonte flanches, caballetes, remates, retiro de encorozado longitudinal  y frontal de existir,  andamios, herramientas, descenso a piso, traslado al sitio de acopio, cargue y retiro a botadero autorizado.</v>
      </c>
      <c r="D43" s="565"/>
      <c r="E43" s="565"/>
      <c r="F43" s="565"/>
      <c r="G43" s="565"/>
      <c r="H43" s="266" t="s">
        <v>65</v>
      </c>
      <c r="I43" s="330" t="str">
        <f>+'[3]BASE DEL PRESUPUESTO'!D6</f>
        <v>M2</v>
      </c>
    </row>
    <row r="44" spans="2:9" x14ac:dyDescent="0.25">
      <c r="B44" s="264"/>
      <c r="C44" s="129"/>
      <c r="D44" s="129"/>
      <c r="E44" s="263"/>
      <c r="F44" s="262"/>
      <c r="G44" s="129"/>
      <c r="H44" s="129"/>
      <c r="I44" s="144"/>
    </row>
    <row r="45" spans="2:9" ht="14.4" thickBot="1" x14ac:dyDescent="0.3">
      <c r="B45" s="128" t="s">
        <v>66</v>
      </c>
      <c r="C45" s="129"/>
      <c r="D45" s="129"/>
      <c r="E45" s="244"/>
      <c r="F45" s="243"/>
      <c r="G45" s="132"/>
      <c r="H45" s="132"/>
      <c r="I45" s="133"/>
    </row>
    <row r="46" spans="2:9" x14ac:dyDescent="0.25">
      <c r="B46" s="533" t="s">
        <v>11</v>
      </c>
      <c r="C46" s="534"/>
      <c r="D46" s="135" t="s">
        <v>65</v>
      </c>
      <c r="E46" s="235" t="s">
        <v>67</v>
      </c>
      <c r="F46" s="225" t="s">
        <v>68</v>
      </c>
      <c r="G46" s="534" t="s">
        <v>69</v>
      </c>
      <c r="H46" s="535"/>
      <c r="I46" s="138"/>
    </row>
    <row r="47" spans="2:9" x14ac:dyDescent="0.25">
      <c r="B47" s="536" t="s">
        <v>28</v>
      </c>
      <c r="C47" s="537"/>
      <c r="D47" s="140" t="s">
        <v>29</v>
      </c>
      <c r="E47" s="241">
        <v>1</v>
      </c>
      <c r="F47" s="240">
        <f>(G59*10%)</f>
        <v>1785.8854593962733</v>
      </c>
      <c r="G47" s="566">
        <f>E47*F47</f>
        <v>1785.8854593962733</v>
      </c>
      <c r="H47" s="567"/>
      <c r="I47" s="144"/>
    </row>
    <row r="48" spans="2:9" x14ac:dyDescent="0.25">
      <c r="B48" s="634" t="str">
        <f>+'[3]2- COMP BASICA'!$B$518</f>
        <v>ANDAMIOS TUBULAR - 2 SECCIONES, 2 CRUCETAS, 1 PLANCHON</v>
      </c>
      <c r="C48" s="635"/>
      <c r="D48" s="326" t="s">
        <v>94</v>
      </c>
      <c r="E48" s="325">
        <v>0.3</v>
      </c>
      <c r="F48" s="324">
        <f>+'[3]2- COMP BASICA'!$R$518</f>
        <v>3926.1846867908616</v>
      </c>
      <c r="G48" s="636">
        <f>E48*F48</f>
        <v>1177.8554060372585</v>
      </c>
      <c r="H48" s="637"/>
      <c r="I48" s="133"/>
    </row>
    <row r="49" spans="2:9" ht="14.4" thickBot="1" x14ac:dyDescent="0.3">
      <c r="B49" s="568"/>
      <c r="C49" s="569"/>
      <c r="D49" s="145"/>
      <c r="E49" s="237"/>
      <c r="F49" s="288"/>
      <c r="G49" s="556"/>
      <c r="H49" s="557"/>
      <c r="I49" s="133"/>
    </row>
    <row r="50" spans="2:9" ht="14.4" thickBot="1" x14ac:dyDescent="0.3">
      <c r="B50" s="148"/>
      <c r="C50" s="132"/>
      <c r="D50" s="129"/>
      <c r="E50" s="244"/>
      <c r="F50" s="243"/>
      <c r="G50" s="554" t="s">
        <v>71</v>
      </c>
      <c r="H50" s="555"/>
      <c r="I50" s="150">
        <f>(SUM(G48:H49))</f>
        <v>1177.8554060372585</v>
      </c>
    </row>
    <row r="51" spans="2:9" ht="14.4" thickBot="1" x14ac:dyDescent="0.3">
      <c r="B51" s="128" t="s">
        <v>72</v>
      </c>
      <c r="C51" s="132"/>
      <c r="D51" s="129"/>
      <c r="E51" s="244"/>
      <c r="F51" s="243"/>
      <c r="G51" s="132"/>
      <c r="H51" s="132"/>
      <c r="I51" s="151"/>
    </row>
    <row r="52" spans="2:9" x14ac:dyDescent="0.25">
      <c r="B52" s="533" t="s">
        <v>11</v>
      </c>
      <c r="C52" s="534"/>
      <c r="D52" s="135" t="s">
        <v>65</v>
      </c>
      <c r="E52" s="235" t="s">
        <v>67</v>
      </c>
      <c r="F52" s="225" t="s">
        <v>68</v>
      </c>
      <c r="G52" s="534" t="s">
        <v>69</v>
      </c>
      <c r="H52" s="535"/>
      <c r="I52" s="152"/>
    </row>
    <row r="53" spans="2:9" x14ac:dyDescent="0.25">
      <c r="B53" s="603"/>
      <c r="C53" s="604"/>
      <c r="D53" s="419"/>
      <c r="E53" s="418"/>
      <c r="F53" s="417"/>
      <c r="G53" s="611"/>
      <c r="H53" s="612"/>
      <c r="I53" s="152"/>
    </row>
    <row r="54" spans="2:9" x14ac:dyDescent="0.25">
      <c r="B54" s="603"/>
      <c r="C54" s="604"/>
      <c r="D54" s="140"/>
      <c r="E54" s="420"/>
      <c r="F54" s="240"/>
      <c r="G54" s="566"/>
      <c r="H54" s="567"/>
      <c r="I54" s="152"/>
    </row>
    <row r="55" spans="2:9" ht="14.4" thickBot="1" x14ac:dyDescent="0.3">
      <c r="B55" s="579"/>
      <c r="C55" s="580"/>
      <c r="D55" s="145"/>
      <c r="E55" s="237"/>
      <c r="F55" s="288"/>
      <c r="G55" s="581">
        <f>E55*F55</f>
        <v>0</v>
      </c>
      <c r="H55" s="582"/>
      <c r="I55" s="151"/>
    </row>
    <row r="56" spans="2:9" ht="14.4" thickBot="1" x14ac:dyDescent="0.3">
      <c r="B56" s="148"/>
      <c r="C56" s="132"/>
      <c r="D56" s="129"/>
      <c r="E56" s="244"/>
      <c r="F56" s="243"/>
      <c r="G56" s="554" t="s">
        <v>71</v>
      </c>
      <c r="H56" s="555"/>
      <c r="I56" s="150">
        <f>ROUND(SUM(G52:H55),0)</f>
        <v>0</v>
      </c>
    </row>
    <row r="57" spans="2:9" ht="14.4" thickBot="1" x14ac:dyDescent="0.3">
      <c r="B57" s="128" t="s">
        <v>74</v>
      </c>
      <c r="C57" s="132"/>
      <c r="D57" s="129"/>
      <c r="E57" s="244"/>
      <c r="F57" s="243"/>
      <c r="G57" s="132"/>
      <c r="H57" s="132"/>
      <c r="I57" s="151"/>
    </row>
    <row r="58" spans="2:9" x14ac:dyDescent="0.25">
      <c r="B58" s="533" t="s">
        <v>11</v>
      </c>
      <c r="C58" s="534"/>
      <c r="D58" s="135" t="s">
        <v>65</v>
      </c>
      <c r="E58" s="225" t="s">
        <v>75</v>
      </c>
      <c r="F58" s="135" t="s">
        <v>76</v>
      </c>
      <c r="G58" s="534" t="s">
        <v>77</v>
      </c>
      <c r="H58" s="535"/>
      <c r="I58" s="162"/>
    </row>
    <row r="59" spans="2:9" x14ac:dyDescent="0.25">
      <c r="B59" s="536" t="str">
        <f>+'[3]1- CUADRILLAS'!A42</f>
        <v>CUADRILLA AA (ALBAÑILERIA)</v>
      </c>
      <c r="C59" s="537"/>
      <c r="D59" s="163" t="s">
        <v>78</v>
      </c>
      <c r="E59" s="164">
        <f>+'[3]1- CUADRILLAS'!D42</f>
        <v>42800</v>
      </c>
      <c r="F59" s="416">
        <v>0.4172629578028676</v>
      </c>
      <c r="G59" s="572">
        <f>F59*E59</f>
        <v>17858.854593962733</v>
      </c>
      <c r="H59" s="573"/>
      <c r="I59" s="151"/>
    </row>
    <row r="60" spans="2:9" ht="14.4" thickBot="1" x14ac:dyDescent="0.3">
      <c r="B60" s="576"/>
      <c r="C60" s="577"/>
      <c r="D60" s="166"/>
      <c r="E60" s="251"/>
      <c r="F60" s="250"/>
      <c r="G60" s="577"/>
      <c r="H60" s="578"/>
      <c r="I60" s="151"/>
    </row>
    <row r="61" spans="2:9" ht="14.4" thickBot="1" x14ac:dyDescent="0.3">
      <c r="B61" s="169"/>
      <c r="C61" s="132"/>
      <c r="D61" s="129"/>
      <c r="E61" s="211"/>
      <c r="F61" s="249"/>
      <c r="G61" s="554" t="s">
        <v>71</v>
      </c>
      <c r="H61" s="555"/>
      <c r="I61" s="150">
        <f>(SUM(G59:H60))</f>
        <v>17858.854593962733</v>
      </c>
    </row>
    <row r="62" spans="2:9" ht="14.4" thickBot="1" x14ac:dyDescent="0.3">
      <c r="B62" s="128" t="s">
        <v>79</v>
      </c>
      <c r="C62" s="160"/>
      <c r="D62" s="129"/>
      <c r="E62" s="211"/>
      <c r="F62" s="249"/>
      <c r="G62" s="132"/>
      <c r="H62" s="132"/>
      <c r="I62" s="151"/>
    </row>
    <row r="63" spans="2:9" x14ac:dyDescent="0.25">
      <c r="B63" s="533" t="s">
        <v>11</v>
      </c>
      <c r="C63" s="534"/>
      <c r="D63" s="135" t="s">
        <v>65</v>
      </c>
      <c r="E63" s="248" t="s">
        <v>75</v>
      </c>
      <c r="F63" s="135" t="s">
        <v>76</v>
      </c>
      <c r="G63" s="534" t="s">
        <v>77</v>
      </c>
      <c r="H63" s="535"/>
      <c r="I63" s="162"/>
    </row>
    <row r="64" spans="2:9" x14ac:dyDescent="0.25">
      <c r="B64" s="536" t="str">
        <f>+'[3]2- COMP BASICA'!B529</f>
        <v xml:space="preserve">VOLQUETA VIAJE 6 M3 CARGADO </v>
      </c>
      <c r="C64" s="537"/>
      <c r="D64" s="140" t="s">
        <v>142</v>
      </c>
      <c r="E64" s="164">
        <f>+'[3]2- COMP BASICA'!R529</f>
        <v>400000</v>
      </c>
      <c r="F64" s="320">
        <v>6.0000000000000001E-3</v>
      </c>
      <c r="G64" s="566">
        <f>+F64*E64</f>
        <v>2400</v>
      </c>
      <c r="H64" s="567"/>
      <c r="I64" s="162"/>
    </row>
    <row r="65" spans="2:9" ht="14.4" thickBot="1" x14ac:dyDescent="0.3">
      <c r="B65" s="605"/>
      <c r="C65" s="606"/>
      <c r="D65" s="145"/>
      <c r="E65" s="208"/>
      <c r="F65" s="256"/>
      <c r="G65" s="607"/>
      <c r="H65" s="608"/>
      <c r="I65" s="151"/>
    </row>
    <row r="66" spans="2:9" ht="14.4" thickBot="1" x14ac:dyDescent="0.3">
      <c r="B66" s="172"/>
      <c r="C66" s="173"/>
      <c r="D66" s="174"/>
      <c r="E66" s="246"/>
      <c r="F66" s="245"/>
      <c r="G66" s="593" t="s">
        <v>71</v>
      </c>
      <c r="H66" s="594"/>
      <c r="I66" s="150">
        <f>ROUND(SUM(G64:H65),0)</f>
        <v>2400</v>
      </c>
    </row>
    <row r="67" spans="2:9" ht="9.75" customHeight="1" thickBot="1" x14ac:dyDescent="0.3">
      <c r="B67" s="148"/>
      <c r="C67" s="132"/>
      <c r="D67" s="129"/>
      <c r="E67" s="244"/>
      <c r="F67" s="243"/>
      <c r="G67" s="132"/>
      <c r="H67" s="179"/>
      <c r="I67" s="180"/>
    </row>
    <row r="68" spans="2:9" ht="14.4" thickBot="1" x14ac:dyDescent="0.3">
      <c r="B68" s="181"/>
      <c r="C68" s="182"/>
      <c r="D68" s="183"/>
      <c r="E68" s="217"/>
      <c r="F68" s="601" t="s">
        <v>80</v>
      </c>
      <c r="G68" s="601"/>
      <c r="H68" s="601"/>
      <c r="I68" s="185">
        <f>(SUM(I50:I66))</f>
        <v>21436.709999999992</v>
      </c>
    </row>
    <row r="69" spans="2:9" ht="15" customHeight="1" thickBot="1" x14ac:dyDescent="0.3">
      <c r="B69" s="186"/>
      <c r="C69" s="187"/>
      <c r="D69" s="188"/>
      <c r="E69" s="549" t="s">
        <v>86</v>
      </c>
      <c r="F69" s="550"/>
      <c r="G69" s="550"/>
      <c r="H69" s="550"/>
      <c r="I69" s="203">
        <f>+SUM(I70:I73)</f>
        <v>6420.2946449999972</v>
      </c>
    </row>
    <row r="70" spans="2:9" x14ac:dyDescent="0.25">
      <c r="B70" s="196"/>
      <c r="C70" s="197"/>
      <c r="D70" s="193"/>
      <c r="E70" s="551" t="s">
        <v>87</v>
      </c>
      <c r="F70" s="552"/>
      <c r="G70" s="553"/>
      <c r="H70" s="204">
        <v>0.23</v>
      </c>
      <c r="I70" s="205">
        <f>I68*H70</f>
        <v>4930.4432999999981</v>
      </c>
    </row>
    <row r="71" spans="2:9" x14ac:dyDescent="0.25">
      <c r="B71" s="196"/>
      <c r="C71" s="197"/>
      <c r="D71" s="193"/>
      <c r="E71" s="521" t="s">
        <v>88</v>
      </c>
      <c r="F71" s="522"/>
      <c r="G71" s="523"/>
      <c r="H71" s="206">
        <v>0.01</v>
      </c>
      <c r="I71" s="207">
        <f>I68*H71</f>
        <v>214.36709999999994</v>
      </c>
    </row>
    <row r="72" spans="2:9" x14ac:dyDescent="0.25">
      <c r="B72" s="196"/>
      <c r="C72" s="197"/>
      <c r="D72" s="193"/>
      <c r="E72" s="521" t="s">
        <v>89</v>
      </c>
      <c r="F72" s="522"/>
      <c r="G72" s="523"/>
      <c r="H72" s="206">
        <v>0.05</v>
      </c>
      <c r="I72" s="207">
        <f>I68*H72</f>
        <v>1071.8354999999997</v>
      </c>
    </row>
    <row r="73" spans="2:9" ht="14.4" thickBot="1" x14ac:dyDescent="0.3">
      <c r="B73" s="196"/>
      <c r="C73" s="197"/>
      <c r="D73" s="193"/>
      <c r="E73" s="544" t="s">
        <v>90</v>
      </c>
      <c r="F73" s="545"/>
      <c r="G73" s="546"/>
      <c r="H73" s="209">
        <v>0.19</v>
      </c>
      <c r="I73" s="207">
        <f>H73*I72</f>
        <v>203.64874499999993</v>
      </c>
    </row>
    <row r="74" spans="2:9" ht="14.4" thickBot="1" x14ac:dyDescent="0.3">
      <c r="B74" s="196"/>
      <c r="C74" s="197"/>
      <c r="D74" s="193"/>
      <c r="E74" s="547" t="s">
        <v>91</v>
      </c>
      <c r="F74" s="548"/>
      <c r="G74" s="548"/>
      <c r="H74" s="548"/>
      <c r="I74" s="210">
        <f>ROUND(I68+I69,0)</f>
        <v>27857</v>
      </c>
    </row>
    <row r="75" spans="2:9" x14ac:dyDescent="0.25">
      <c r="B75" s="196"/>
      <c r="C75" s="197"/>
      <c r="D75" s="193"/>
      <c r="E75" s="211"/>
      <c r="F75" s="212"/>
      <c r="G75" s="212"/>
      <c r="H75" s="212"/>
      <c r="I75" s="213"/>
    </row>
    <row r="76" spans="2:9" x14ac:dyDescent="0.25">
      <c r="B76" s="196"/>
      <c r="C76" s="197"/>
      <c r="D76" s="193"/>
      <c r="E76" s="211"/>
      <c r="F76" s="212"/>
      <c r="G76" s="212"/>
      <c r="H76" s="212"/>
      <c r="I76" s="213"/>
    </row>
    <row r="77" spans="2:9" x14ac:dyDescent="0.25">
      <c r="B77" s="196"/>
      <c r="C77" s="197"/>
      <c r="D77" s="193"/>
      <c r="E77" s="211"/>
      <c r="F77" s="212"/>
      <c r="G77" s="212"/>
      <c r="H77" s="212"/>
      <c r="I77" s="213"/>
    </row>
    <row r="78" spans="2:9" x14ac:dyDescent="0.25">
      <c r="B78" s="196"/>
      <c r="C78" s="197"/>
      <c r="D78" s="193"/>
      <c r="E78" s="211"/>
      <c r="F78" s="212"/>
      <c r="G78" s="212"/>
      <c r="H78" s="212"/>
      <c r="I78" s="213"/>
    </row>
    <row r="79" spans="2:9" x14ac:dyDescent="0.25">
      <c r="B79" s="191"/>
      <c r="C79" s="192"/>
      <c r="D79" s="193"/>
      <c r="E79" s="211"/>
      <c r="F79" s="194"/>
      <c r="G79" s="194"/>
      <c r="H79" s="194"/>
      <c r="I79" s="195"/>
    </row>
    <row r="80" spans="2:9" x14ac:dyDescent="0.25">
      <c r="B80" s="196" t="s">
        <v>81</v>
      </c>
      <c r="C80" s="197"/>
      <c r="D80" s="193"/>
      <c r="E80" s="211"/>
      <c r="F80" s="632" t="s">
        <v>82</v>
      </c>
      <c r="G80" s="632"/>
      <c r="H80" s="632"/>
      <c r="I80" s="633"/>
    </row>
    <row r="81" spans="2:9" ht="14.4" thickBot="1" x14ac:dyDescent="0.3">
      <c r="B81" s="181" t="s">
        <v>83</v>
      </c>
      <c r="C81" s="182"/>
      <c r="D81" s="183"/>
      <c r="E81" s="242"/>
      <c r="F81" s="570" t="s">
        <v>84</v>
      </c>
      <c r="G81" s="570"/>
      <c r="H81" s="570"/>
      <c r="I81" s="571"/>
    </row>
    <row r="82" spans="2:9" s="389" customFormat="1" ht="14.4" thickBot="1" x14ac:dyDescent="0.3">
      <c r="B82" s="299"/>
      <c r="C82" s="197"/>
      <c r="D82" s="193"/>
      <c r="E82" s="298"/>
      <c r="F82" s="297"/>
      <c r="G82" s="297"/>
      <c r="H82" s="297"/>
      <c r="I82" s="296"/>
    </row>
    <row r="83" spans="2:9" x14ac:dyDescent="0.25">
      <c r="B83" s="560" t="str">
        <f>+'[3]2- COMP BASICA'!$B$2</f>
        <v>REPARACIONES LOCATIVAS LABORATORIO GENETICA REGIONAL NOR OCCIDENTE DEL INSTITUTO NACIONAL DE MEDICINA LEGAL Y CIENCIAS FORENSES.</v>
      </c>
      <c r="C83" s="561"/>
      <c r="D83" s="561"/>
      <c r="E83" s="561"/>
      <c r="F83" s="561"/>
      <c r="G83" s="561"/>
      <c r="H83" s="271" t="s">
        <v>62</v>
      </c>
      <c r="I83" s="331" t="str">
        <f>+'[3]BASE DEL PRESUPUESTO'!$C$4</f>
        <v>PRELIMINARES</v>
      </c>
    </row>
    <row r="84" spans="2:9" x14ac:dyDescent="0.25">
      <c r="B84" s="562"/>
      <c r="C84" s="563"/>
      <c r="D84" s="563"/>
      <c r="E84" s="563"/>
      <c r="F84" s="563"/>
      <c r="G84" s="563"/>
      <c r="H84" s="269" t="s">
        <v>63</v>
      </c>
      <c r="I84" s="307" t="str">
        <f>+'[3]BASE DEL PRESUPUESTO'!B7</f>
        <v>1.3</v>
      </c>
    </row>
    <row r="85" spans="2:9" ht="32.25" customHeight="1" thickBot="1" x14ac:dyDescent="0.3">
      <c r="B85" s="267" t="s">
        <v>64</v>
      </c>
      <c r="C85" s="564" t="str">
        <f>+'[3]BASE DEL PRESUPUESTO'!C7</f>
        <v>Regatas para instalación de puntos hidráulicos, sanitarios y/o eléctricos, incluye cargue y retiro de escombros hasta botadero autorizado.</v>
      </c>
      <c r="D85" s="565"/>
      <c r="E85" s="565"/>
      <c r="F85" s="565"/>
      <c r="G85" s="565"/>
      <c r="H85" s="266" t="s">
        <v>65</v>
      </c>
      <c r="I85" s="330" t="str">
        <f>+'[3]BASE DEL PRESUPUESTO'!D7</f>
        <v>M</v>
      </c>
    </row>
    <row r="86" spans="2:9" x14ac:dyDescent="0.25">
      <c r="B86" s="264"/>
      <c r="C86" s="129"/>
      <c r="D86" s="129"/>
      <c r="E86" s="263"/>
      <c r="F86" s="262"/>
      <c r="G86" s="129"/>
      <c r="H86" s="129"/>
      <c r="I86" s="144"/>
    </row>
    <row r="87" spans="2:9" ht="14.4" thickBot="1" x14ac:dyDescent="0.3">
      <c r="B87" s="128" t="s">
        <v>66</v>
      </c>
      <c r="C87" s="129"/>
      <c r="D87" s="129"/>
      <c r="E87" s="244"/>
      <c r="F87" s="243"/>
      <c r="G87" s="132"/>
      <c r="H87" s="132"/>
      <c r="I87" s="133"/>
    </row>
    <row r="88" spans="2:9" x14ac:dyDescent="0.25">
      <c r="B88" s="533" t="s">
        <v>11</v>
      </c>
      <c r="C88" s="534"/>
      <c r="D88" s="135" t="s">
        <v>65</v>
      </c>
      <c r="E88" s="235" t="s">
        <v>67</v>
      </c>
      <c r="F88" s="225" t="s">
        <v>68</v>
      </c>
      <c r="G88" s="534" t="s">
        <v>69</v>
      </c>
      <c r="H88" s="535"/>
      <c r="I88" s="138"/>
    </row>
    <row r="89" spans="2:9" x14ac:dyDescent="0.25">
      <c r="B89" s="536" t="s">
        <v>28</v>
      </c>
      <c r="C89" s="537"/>
      <c r="D89" s="140" t="s">
        <v>29</v>
      </c>
      <c r="E89" s="241">
        <v>1</v>
      </c>
      <c r="F89" s="240">
        <f>(G99*10%)</f>
        <v>564.28909090909099</v>
      </c>
      <c r="G89" s="566">
        <f>E89*F89</f>
        <v>564.28909090909099</v>
      </c>
      <c r="H89" s="567"/>
      <c r="I89" s="144"/>
    </row>
    <row r="90" spans="2:9" ht="14.4" thickBot="1" x14ac:dyDescent="0.3">
      <c r="B90" s="568"/>
      <c r="C90" s="569"/>
      <c r="D90" s="145"/>
      <c r="E90" s="237"/>
      <c r="F90" s="288"/>
      <c r="G90" s="556"/>
      <c r="H90" s="557"/>
      <c r="I90" s="133"/>
    </row>
    <row r="91" spans="2:9" ht="14.4" thickBot="1" x14ac:dyDescent="0.3">
      <c r="B91" s="148"/>
      <c r="C91" s="132"/>
      <c r="D91" s="129"/>
      <c r="E91" s="244"/>
      <c r="F91" s="243"/>
      <c r="G91" s="554" t="s">
        <v>71</v>
      </c>
      <c r="H91" s="555"/>
      <c r="I91" s="150">
        <f>(SUM(G89:H90))</f>
        <v>564.28909090909099</v>
      </c>
    </row>
    <row r="92" spans="2:9" ht="14.4" thickBot="1" x14ac:dyDescent="0.3">
      <c r="B92" s="128" t="s">
        <v>72</v>
      </c>
      <c r="C92" s="132"/>
      <c r="D92" s="129"/>
      <c r="E92" s="244"/>
      <c r="F92" s="243"/>
      <c r="G92" s="132"/>
      <c r="H92" s="132"/>
      <c r="I92" s="151"/>
    </row>
    <row r="93" spans="2:9" x14ac:dyDescent="0.25">
      <c r="B93" s="533" t="s">
        <v>11</v>
      </c>
      <c r="C93" s="534"/>
      <c r="D93" s="135" t="s">
        <v>65</v>
      </c>
      <c r="E93" s="235" t="s">
        <v>67</v>
      </c>
      <c r="F93" s="225" t="s">
        <v>68</v>
      </c>
      <c r="G93" s="534" t="s">
        <v>69</v>
      </c>
      <c r="H93" s="535"/>
      <c r="I93" s="152"/>
    </row>
    <row r="94" spans="2:9" x14ac:dyDescent="0.25">
      <c r="B94" s="603"/>
      <c r="C94" s="604"/>
      <c r="D94" s="419"/>
      <c r="E94" s="418"/>
      <c r="F94" s="417"/>
      <c r="G94" s="611"/>
      <c r="H94" s="612"/>
      <c r="I94" s="152"/>
    </row>
    <row r="95" spans="2:9" ht="14.4" thickBot="1" x14ac:dyDescent="0.3">
      <c r="B95" s="579"/>
      <c r="C95" s="580"/>
      <c r="D95" s="145"/>
      <c r="E95" s="237"/>
      <c r="F95" s="288"/>
      <c r="G95" s="581">
        <f>E95*F95</f>
        <v>0</v>
      </c>
      <c r="H95" s="582"/>
      <c r="I95" s="151"/>
    </row>
    <row r="96" spans="2:9" ht="14.4" thickBot="1" x14ac:dyDescent="0.3">
      <c r="B96" s="148"/>
      <c r="C96" s="132"/>
      <c r="D96" s="129"/>
      <c r="E96" s="244"/>
      <c r="F96" s="243"/>
      <c r="G96" s="554" t="s">
        <v>71</v>
      </c>
      <c r="H96" s="555"/>
      <c r="I96" s="150">
        <f>ROUND(SUM(G93:H95),0)</f>
        <v>0</v>
      </c>
    </row>
    <row r="97" spans="2:9" ht="14.4" thickBot="1" x14ac:dyDescent="0.3">
      <c r="B97" s="128" t="s">
        <v>74</v>
      </c>
      <c r="C97" s="132"/>
      <c r="D97" s="129"/>
      <c r="E97" s="244"/>
      <c r="F97" s="243"/>
      <c r="G97" s="132"/>
      <c r="H97" s="132"/>
      <c r="I97" s="151"/>
    </row>
    <row r="98" spans="2:9" x14ac:dyDescent="0.25">
      <c r="B98" s="533" t="s">
        <v>11</v>
      </c>
      <c r="C98" s="534"/>
      <c r="D98" s="135" t="s">
        <v>65</v>
      </c>
      <c r="E98" s="225" t="s">
        <v>75</v>
      </c>
      <c r="F98" s="135" t="s">
        <v>76</v>
      </c>
      <c r="G98" s="534" t="s">
        <v>77</v>
      </c>
      <c r="H98" s="535"/>
      <c r="I98" s="162"/>
    </row>
    <row r="99" spans="2:9" x14ac:dyDescent="0.25">
      <c r="B99" s="536" t="str">
        <f>+'[3]1- CUADRILLAS'!A41</f>
        <v>AYUDANTE</v>
      </c>
      <c r="C99" s="537"/>
      <c r="D99" s="163" t="s">
        <v>78</v>
      </c>
      <c r="E99" s="164">
        <f>+'[3]1- CUADRILLAS'!D41</f>
        <v>14813</v>
      </c>
      <c r="F99" s="416">
        <v>0.38094180173434888</v>
      </c>
      <c r="G99" s="572">
        <f>F99*E99</f>
        <v>5642.8909090909101</v>
      </c>
      <c r="H99" s="573"/>
      <c r="I99" s="151"/>
    </row>
    <row r="100" spans="2:9" ht="14.4" thickBot="1" x14ac:dyDescent="0.3">
      <c r="B100" s="576"/>
      <c r="C100" s="577"/>
      <c r="D100" s="166"/>
      <c r="E100" s="251"/>
      <c r="F100" s="250"/>
      <c r="G100" s="577"/>
      <c r="H100" s="578"/>
      <c r="I100" s="151"/>
    </row>
    <row r="101" spans="2:9" ht="14.4" thickBot="1" x14ac:dyDescent="0.3">
      <c r="B101" s="169"/>
      <c r="C101" s="132"/>
      <c r="D101" s="129"/>
      <c r="E101" s="211"/>
      <c r="F101" s="249"/>
      <c r="G101" s="554" t="s">
        <v>71</v>
      </c>
      <c r="H101" s="555"/>
      <c r="I101" s="150">
        <f>SUM(G99:H100)</f>
        <v>5642.8909090909101</v>
      </c>
    </row>
    <row r="102" spans="2:9" ht="14.4" thickBot="1" x14ac:dyDescent="0.3">
      <c r="B102" s="128" t="s">
        <v>79</v>
      </c>
      <c r="C102" s="160"/>
      <c r="D102" s="129"/>
      <c r="E102" s="211"/>
      <c r="F102" s="249"/>
      <c r="G102" s="132"/>
      <c r="H102" s="132"/>
      <c r="I102" s="151"/>
    </row>
    <row r="103" spans="2:9" x14ac:dyDescent="0.25">
      <c r="B103" s="533" t="s">
        <v>11</v>
      </c>
      <c r="C103" s="534"/>
      <c r="D103" s="135" t="s">
        <v>65</v>
      </c>
      <c r="E103" s="248" t="s">
        <v>75</v>
      </c>
      <c r="F103" s="135" t="s">
        <v>76</v>
      </c>
      <c r="G103" s="534" t="s">
        <v>77</v>
      </c>
      <c r="H103" s="535"/>
      <c r="I103" s="162"/>
    </row>
    <row r="104" spans="2:9" x14ac:dyDescent="0.25">
      <c r="B104" s="536" t="str">
        <f>+'[3]2- COMP BASICA'!B529</f>
        <v xml:space="preserve">VOLQUETA VIAJE 6 M3 CARGADO </v>
      </c>
      <c r="C104" s="537"/>
      <c r="D104" s="140" t="s">
        <v>142</v>
      </c>
      <c r="E104" s="164">
        <f>+'[3]2- COMP BASICA'!R529</f>
        <v>400000</v>
      </c>
      <c r="F104" s="415">
        <v>1.66666666666667E-3</v>
      </c>
      <c r="G104" s="566">
        <f>+F104*E104</f>
        <v>666.66666666666799</v>
      </c>
      <c r="H104" s="567"/>
      <c r="I104" s="162"/>
    </row>
    <row r="105" spans="2:9" ht="14.4" thickBot="1" x14ac:dyDescent="0.3">
      <c r="B105" s="605"/>
      <c r="C105" s="606"/>
      <c r="D105" s="145"/>
      <c r="E105" s="208"/>
      <c r="F105" s="256"/>
      <c r="G105" s="607"/>
      <c r="H105" s="608"/>
      <c r="I105" s="151"/>
    </row>
    <row r="106" spans="2:9" ht="14.4" thickBot="1" x14ac:dyDescent="0.3">
      <c r="B106" s="172"/>
      <c r="C106" s="173"/>
      <c r="D106" s="174"/>
      <c r="E106" s="246"/>
      <c r="F106" s="245"/>
      <c r="G106" s="593" t="s">
        <v>71</v>
      </c>
      <c r="H106" s="594"/>
      <c r="I106" s="150">
        <f>ROUND(SUM(G104:H105),0)</f>
        <v>667</v>
      </c>
    </row>
    <row r="107" spans="2:9" ht="9.75" customHeight="1" thickBot="1" x14ac:dyDescent="0.3">
      <c r="B107" s="148"/>
      <c r="C107" s="132"/>
      <c r="D107" s="129"/>
      <c r="E107" s="244"/>
      <c r="F107" s="243"/>
      <c r="G107" s="132"/>
      <c r="H107" s="179"/>
      <c r="I107" s="180"/>
    </row>
    <row r="108" spans="2:9" ht="14.4" thickBot="1" x14ac:dyDescent="0.3">
      <c r="B108" s="181"/>
      <c r="C108" s="182"/>
      <c r="D108" s="183"/>
      <c r="E108" s="217"/>
      <c r="F108" s="601" t="s">
        <v>80</v>
      </c>
      <c r="G108" s="601"/>
      <c r="H108" s="601"/>
      <c r="I108" s="185">
        <f>(SUM(I91:I106))</f>
        <v>6874.1800000000012</v>
      </c>
    </row>
    <row r="109" spans="2:9" ht="14.4" thickBot="1" x14ac:dyDescent="0.3">
      <c r="B109" s="186"/>
      <c r="C109" s="187"/>
      <c r="D109" s="188"/>
      <c r="E109" s="549" t="s">
        <v>86</v>
      </c>
      <c r="F109" s="550"/>
      <c r="G109" s="550"/>
      <c r="H109" s="550"/>
      <c r="I109" s="203">
        <f>+SUM(I110:I113)</f>
        <v>2058.8169100000005</v>
      </c>
    </row>
    <row r="110" spans="2:9" x14ac:dyDescent="0.25">
      <c r="B110" s="196"/>
      <c r="C110" s="197"/>
      <c r="D110" s="193"/>
      <c r="E110" s="551" t="s">
        <v>87</v>
      </c>
      <c r="F110" s="552"/>
      <c r="G110" s="553"/>
      <c r="H110" s="204">
        <v>0.23</v>
      </c>
      <c r="I110" s="205">
        <f>I108*H110</f>
        <v>1581.0614000000003</v>
      </c>
    </row>
    <row r="111" spans="2:9" x14ac:dyDescent="0.25">
      <c r="B111" s="196"/>
      <c r="C111" s="197"/>
      <c r="D111" s="193"/>
      <c r="E111" s="521" t="s">
        <v>88</v>
      </c>
      <c r="F111" s="522"/>
      <c r="G111" s="523"/>
      <c r="H111" s="206">
        <v>0.01</v>
      </c>
      <c r="I111" s="207">
        <f>I108*H111</f>
        <v>68.741800000000012</v>
      </c>
    </row>
    <row r="112" spans="2:9" x14ac:dyDescent="0.25">
      <c r="B112" s="196"/>
      <c r="C112" s="197"/>
      <c r="D112" s="193"/>
      <c r="E112" s="521" t="s">
        <v>89</v>
      </c>
      <c r="F112" s="522"/>
      <c r="G112" s="523"/>
      <c r="H112" s="206">
        <v>0.05</v>
      </c>
      <c r="I112" s="207">
        <f>I108*H112</f>
        <v>343.70900000000006</v>
      </c>
    </row>
    <row r="113" spans="2:9" ht="14.4" thickBot="1" x14ac:dyDescent="0.3">
      <c r="B113" s="196"/>
      <c r="C113" s="197"/>
      <c r="D113" s="193"/>
      <c r="E113" s="544" t="s">
        <v>90</v>
      </c>
      <c r="F113" s="545"/>
      <c r="G113" s="546"/>
      <c r="H113" s="209">
        <v>0.19</v>
      </c>
      <c r="I113" s="207">
        <f>H113*I112</f>
        <v>65.304710000000014</v>
      </c>
    </row>
    <row r="114" spans="2:9" ht="23.4" customHeight="1" thickBot="1" x14ac:dyDescent="0.3">
      <c r="B114" s="196"/>
      <c r="C114" s="197"/>
      <c r="D114" s="193"/>
      <c r="E114" s="547" t="s">
        <v>91</v>
      </c>
      <c r="F114" s="548"/>
      <c r="G114" s="548"/>
      <c r="H114" s="548"/>
      <c r="I114" s="210">
        <f>ROUND(I108+I109,0)</f>
        <v>8933</v>
      </c>
    </row>
    <row r="115" spans="2:9" ht="17.25" customHeight="1" x14ac:dyDescent="0.25">
      <c r="B115" s="196"/>
      <c r="C115" s="197"/>
      <c r="D115" s="193"/>
      <c r="E115" s="211"/>
      <c r="F115" s="212"/>
      <c r="G115" s="212"/>
      <c r="H115" s="212"/>
      <c r="I115" s="213"/>
    </row>
    <row r="116" spans="2:9" ht="36" customHeight="1" x14ac:dyDescent="0.25">
      <c r="B116" s="196"/>
      <c r="C116" s="197"/>
      <c r="D116" s="193"/>
      <c r="E116" s="211"/>
      <c r="F116" s="212"/>
      <c r="G116" s="212"/>
      <c r="H116" s="212"/>
      <c r="I116" s="213"/>
    </row>
    <row r="117" spans="2:9" x14ac:dyDescent="0.25">
      <c r="B117" s="196"/>
      <c r="C117" s="197"/>
      <c r="D117" s="193"/>
      <c r="E117" s="211"/>
      <c r="F117" s="212"/>
      <c r="G117" s="212"/>
      <c r="H117" s="212"/>
      <c r="I117" s="213"/>
    </row>
    <row r="118" spans="2:9" x14ac:dyDescent="0.25">
      <c r="B118" s="196"/>
      <c r="C118" s="197"/>
      <c r="D118" s="193"/>
      <c r="E118" s="211"/>
      <c r="F118" s="212"/>
      <c r="G118" s="212"/>
      <c r="H118" s="212"/>
      <c r="I118" s="213"/>
    </row>
    <row r="119" spans="2:9" x14ac:dyDescent="0.25">
      <c r="B119" s="191"/>
      <c r="C119" s="192"/>
      <c r="D119" s="193"/>
      <c r="E119" s="211"/>
      <c r="F119" s="194"/>
      <c r="G119" s="194"/>
      <c r="H119" s="194"/>
      <c r="I119" s="195"/>
    </row>
    <row r="120" spans="2:9" x14ac:dyDescent="0.25">
      <c r="B120" s="196" t="s">
        <v>81</v>
      </c>
      <c r="C120" s="197"/>
      <c r="D120" s="193"/>
      <c r="E120" s="211"/>
      <c r="F120" s="632" t="s">
        <v>82</v>
      </c>
      <c r="G120" s="632"/>
      <c r="H120" s="632"/>
      <c r="I120" s="633"/>
    </row>
    <row r="121" spans="2:9" ht="14.4" thickBot="1" x14ac:dyDescent="0.3">
      <c r="B121" s="181" t="s">
        <v>83</v>
      </c>
      <c r="C121" s="182"/>
      <c r="D121" s="183"/>
      <c r="E121" s="242"/>
      <c r="F121" s="570" t="s">
        <v>84</v>
      </c>
      <c r="G121" s="570"/>
      <c r="H121" s="570"/>
      <c r="I121" s="571"/>
    </row>
    <row r="122" spans="2:9" ht="14.4" thickBot="1" x14ac:dyDescent="0.3"/>
    <row r="123" spans="2:9" x14ac:dyDescent="0.25">
      <c r="B123" s="524" t="str">
        <f>+'[3]2- COMP BASICA'!$B$2</f>
        <v>REPARACIONES LOCATIVAS LABORATORIO GENETICA REGIONAL NOR OCCIDENTE DEL INSTITUTO NACIONAL DE MEDICINA LEGAL Y CIENCIAS FORENSES.</v>
      </c>
      <c r="C123" s="525"/>
      <c r="D123" s="525"/>
      <c r="E123" s="525"/>
      <c r="F123" s="525"/>
      <c r="G123" s="526"/>
      <c r="H123" s="271" t="s">
        <v>62</v>
      </c>
      <c r="I123" s="331" t="str">
        <f>+'[3]BASE DEL PRESUPUESTO'!$C$4</f>
        <v>PRELIMINARES</v>
      </c>
    </row>
    <row r="124" spans="2:9" x14ac:dyDescent="0.25">
      <c r="B124" s="527"/>
      <c r="C124" s="528"/>
      <c r="D124" s="528"/>
      <c r="E124" s="528"/>
      <c r="F124" s="528"/>
      <c r="G124" s="529"/>
      <c r="H124" s="269" t="s">
        <v>63</v>
      </c>
      <c r="I124" s="414" t="str">
        <f>+'[3]BASE DEL PRESUPUESTO'!B8</f>
        <v>1.4</v>
      </c>
    </row>
    <row r="125" spans="2:9" ht="30.75" customHeight="1" thickBot="1" x14ac:dyDescent="0.3">
      <c r="B125" s="267" t="s">
        <v>64</v>
      </c>
      <c r="C125" s="530" t="str">
        <f>+'[3]BASE DEL PRESUPUESTO'!C8</f>
        <v>Pase de placa de diametro 0,12 m. para instalación de puntos hidráulicos y sanitarios, incluye cargue y retiro de escombros y sobrantes a botadero autorizado.</v>
      </c>
      <c r="D125" s="531"/>
      <c r="E125" s="531"/>
      <c r="F125" s="531"/>
      <c r="G125" s="532"/>
      <c r="H125" s="266" t="s">
        <v>65</v>
      </c>
      <c r="I125" s="265" t="str">
        <f>+'[3]BASE DEL PRESUPUESTO'!D8</f>
        <v>UND</v>
      </c>
    </row>
    <row r="126" spans="2:9" x14ac:dyDescent="0.25">
      <c r="B126" s="264"/>
      <c r="C126" s="129"/>
      <c r="D126" s="129"/>
      <c r="E126" s="263"/>
      <c r="F126" s="262"/>
      <c r="G126" s="129"/>
      <c r="H126" s="129"/>
      <c r="I126" s="144"/>
    </row>
    <row r="127" spans="2:9" ht="14.4" thickBot="1" x14ac:dyDescent="0.3">
      <c r="B127" s="128" t="s">
        <v>66</v>
      </c>
      <c r="C127" s="129"/>
      <c r="D127" s="129"/>
      <c r="E127" s="244"/>
      <c r="F127" s="243"/>
      <c r="G127" s="132"/>
      <c r="H127" s="132"/>
      <c r="I127" s="133"/>
    </row>
    <row r="128" spans="2:9" x14ac:dyDescent="0.25">
      <c r="B128" s="597" t="s">
        <v>11</v>
      </c>
      <c r="C128" s="598"/>
      <c r="D128" s="135" t="s">
        <v>65</v>
      </c>
      <c r="E128" s="235" t="s">
        <v>67</v>
      </c>
      <c r="F128" s="225" t="s">
        <v>68</v>
      </c>
      <c r="G128" s="599" t="s">
        <v>69</v>
      </c>
      <c r="H128" s="600"/>
      <c r="I128" s="138"/>
    </row>
    <row r="129" spans="2:9" x14ac:dyDescent="0.25">
      <c r="B129" s="595" t="s">
        <v>28</v>
      </c>
      <c r="C129" s="596"/>
      <c r="D129" s="140" t="s">
        <v>29</v>
      </c>
      <c r="E129" s="241">
        <v>1</v>
      </c>
      <c r="F129" s="240">
        <f>(G138*10%)</f>
        <v>525.74232903923337</v>
      </c>
      <c r="G129" s="609">
        <f>E129*F129</f>
        <v>525.74232903923337</v>
      </c>
      <c r="H129" s="610"/>
      <c r="I129" s="144"/>
    </row>
    <row r="130" spans="2:9" ht="14.4" thickBot="1" x14ac:dyDescent="0.3">
      <c r="B130" s="605" t="str">
        <f>+'[3]2- COMP BASICA'!B538</f>
        <v>ROTOMARTILLO UBERMAN</v>
      </c>
      <c r="C130" s="606"/>
      <c r="D130" s="145" t="s">
        <v>94</v>
      </c>
      <c r="E130" s="237">
        <v>2.7777777777777776E-2</v>
      </c>
      <c r="F130" s="236">
        <f>+'[3]2- COMP BASICA'!R538</f>
        <v>38534.917700463528</v>
      </c>
      <c r="G130" s="591">
        <f>E130*F130</f>
        <v>1070.4143805684312</v>
      </c>
      <c r="H130" s="592"/>
      <c r="I130" s="133"/>
    </row>
    <row r="131" spans="2:9" ht="14.4" thickBot="1" x14ac:dyDescent="0.3">
      <c r="B131" s="148"/>
      <c r="C131" s="132"/>
      <c r="D131" s="129"/>
      <c r="E131" s="244"/>
      <c r="F131" s="243"/>
      <c r="G131" s="593" t="s">
        <v>71</v>
      </c>
      <c r="H131" s="594"/>
      <c r="I131" s="150">
        <f>(SUM(G129:H130))</f>
        <v>1596.1567096076647</v>
      </c>
    </row>
    <row r="132" spans="2:9" ht="14.4" thickBot="1" x14ac:dyDescent="0.3">
      <c r="B132" s="128" t="s">
        <v>72</v>
      </c>
      <c r="C132" s="132"/>
      <c r="D132" s="129"/>
      <c r="E132" s="244"/>
      <c r="F132" s="243"/>
      <c r="G132" s="132"/>
      <c r="H132" s="132"/>
      <c r="I132" s="151"/>
    </row>
    <row r="133" spans="2:9" x14ac:dyDescent="0.25">
      <c r="B133" s="597" t="s">
        <v>11</v>
      </c>
      <c r="C133" s="598"/>
      <c r="D133" s="135" t="s">
        <v>65</v>
      </c>
      <c r="E133" s="235" t="s">
        <v>67</v>
      </c>
      <c r="F133" s="225" t="s">
        <v>68</v>
      </c>
      <c r="G133" s="599" t="s">
        <v>69</v>
      </c>
      <c r="H133" s="600"/>
      <c r="I133" s="152"/>
    </row>
    <row r="134" spans="2:9" ht="14.4" thickBot="1" x14ac:dyDescent="0.3">
      <c r="B134" s="605"/>
      <c r="C134" s="606"/>
      <c r="D134" s="145"/>
      <c r="E134" s="237"/>
      <c r="F134" s="288"/>
      <c r="G134" s="619"/>
      <c r="H134" s="620"/>
      <c r="I134" s="151"/>
    </row>
    <row r="135" spans="2:9" ht="14.4" thickBot="1" x14ac:dyDescent="0.3">
      <c r="B135" s="148"/>
      <c r="C135" s="132"/>
      <c r="D135" s="129"/>
      <c r="E135" s="244"/>
      <c r="F135" s="243"/>
      <c r="G135" s="593" t="s">
        <v>71</v>
      </c>
      <c r="H135" s="594"/>
      <c r="I135" s="150">
        <f>ROUND(SUM(G133:H134),0)</f>
        <v>0</v>
      </c>
    </row>
    <row r="136" spans="2:9" ht="14.4" thickBot="1" x14ac:dyDescent="0.3">
      <c r="B136" s="128" t="s">
        <v>74</v>
      </c>
      <c r="C136" s="132"/>
      <c r="D136" s="129"/>
      <c r="E136" s="244"/>
      <c r="F136" s="243"/>
      <c r="G136" s="132"/>
      <c r="H136" s="132"/>
      <c r="I136" s="151"/>
    </row>
    <row r="137" spans="2:9" x14ac:dyDescent="0.25">
      <c r="B137" s="597" t="s">
        <v>11</v>
      </c>
      <c r="C137" s="598"/>
      <c r="D137" s="135" t="s">
        <v>65</v>
      </c>
      <c r="E137" s="225" t="s">
        <v>75</v>
      </c>
      <c r="F137" s="135" t="s">
        <v>76</v>
      </c>
      <c r="G137" s="599" t="s">
        <v>77</v>
      </c>
      <c r="H137" s="600"/>
      <c r="I137" s="162"/>
    </row>
    <row r="138" spans="2:9" x14ac:dyDescent="0.25">
      <c r="B138" s="595" t="str">
        <f>+'[3]1- CUADRILLAS'!A41</f>
        <v>AYUDANTE</v>
      </c>
      <c r="C138" s="596"/>
      <c r="D138" s="163" t="s">
        <v>78</v>
      </c>
      <c r="E138" s="229">
        <f>+'[3]1- CUADRILLAS'!D41</f>
        <v>14813</v>
      </c>
      <c r="F138" s="228">
        <v>0.35491954974632639</v>
      </c>
      <c r="G138" s="613">
        <f>F138*E138</f>
        <v>5257.423290392333</v>
      </c>
      <c r="H138" s="614"/>
      <c r="I138" s="151"/>
    </row>
    <row r="139" spans="2:9" ht="14.4" thickBot="1" x14ac:dyDescent="0.3">
      <c r="B139" s="615"/>
      <c r="C139" s="616"/>
      <c r="D139" s="166"/>
      <c r="E139" s="227"/>
      <c r="F139" s="226"/>
      <c r="G139" s="617"/>
      <c r="H139" s="618"/>
      <c r="I139" s="151"/>
    </row>
    <row r="140" spans="2:9" ht="14.4" thickBot="1" x14ac:dyDescent="0.3">
      <c r="B140" s="169"/>
      <c r="C140" s="132"/>
      <c r="D140" s="129"/>
      <c r="E140" s="244"/>
      <c r="F140" s="243"/>
      <c r="G140" s="593" t="s">
        <v>71</v>
      </c>
      <c r="H140" s="594"/>
      <c r="I140" s="150">
        <f>SUM(G138:H139)</f>
        <v>5257.423290392333</v>
      </c>
    </row>
    <row r="141" spans="2:9" ht="14.4" thickBot="1" x14ac:dyDescent="0.3">
      <c r="B141" s="128" t="s">
        <v>79</v>
      </c>
      <c r="C141" s="160"/>
      <c r="D141" s="129"/>
      <c r="E141" s="244"/>
      <c r="F141" s="243"/>
      <c r="G141" s="132"/>
      <c r="H141" s="132"/>
      <c r="I141" s="151"/>
    </row>
    <row r="142" spans="2:9" x14ac:dyDescent="0.25">
      <c r="B142" s="597" t="s">
        <v>11</v>
      </c>
      <c r="C142" s="598"/>
      <c r="D142" s="135" t="s">
        <v>65</v>
      </c>
      <c r="E142" s="225" t="s">
        <v>75</v>
      </c>
      <c r="F142" s="135" t="s">
        <v>76</v>
      </c>
      <c r="G142" s="599" t="s">
        <v>77</v>
      </c>
      <c r="H142" s="600"/>
      <c r="I142" s="162"/>
    </row>
    <row r="143" spans="2:9" x14ac:dyDescent="0.25">
      <c r="B143" s="595" t="str">
        <f>+'[3]2- COMP BASICA'!B529</f>
        <v xml:space="preserve">VOLQUETA VIAJE 6 M3 CARGADO </v>
      </c>
      <c r="C143" s="596"/>
      <c r="D143" s="140" t="s">
        <v>142</v>
      </c>
      <c r="E143" s="141">
        <f>+'[3]2- COMP BASICA'!R529</f>
        <v>400000</v>
      </c>
      <c r="F143" s="413">
        <v>1.6666666666666666E-2</v>
      </c>
      <c r="G143" s="613">
        <f>+E143*F143</f>
        <v>6666.666666666667</v>
      </c>
      <c r="H143" s="614"/>
      <c r="I143" s="162"/>
    </row>
    <row r="144" spans="2:9" ht="23.4" customHeight="1" thickBot="1" x14ac:dyDescent="0.3">
      <c r="B144" s="605"/>
      <c r="C144" s="606"/>
      <c r="D144" s="145"/>
      <c r="E144" s="237"/>
      <c r="F144" s="288"/>
      <c r="G144" s="607"/>
      <c r="H144" s="608"/>
      <c r="I144" s="151"/>
    </row>
    <row r="145" spans="2:9" ht="17.25" customHeight="1" thickBot="1" x14ac:dyDescent="0.3">
      <c r="B145" s="172"/>
      <c r="C145" s="173"/>
      <c r="D145" s="174"/>
      <c r="E145" s="221"/>
      <c r="F145" s="220"/>
      <c r="G145" s="593" t="s">
        <v>71</v>
      </c>
      <c r="H145" s="594"/>
      <c r="I145" s="150">
        <f>ROUND(SUM(G143:H144),0)</f>
        <v>6667</v>
      </c>
    </row>
    <row r="146" spans="2:9" ht="12" customHeight="1" thickBot="1" x14ac:dyDescent="0.3">
      <c r="B146" s="148"/>
      <c r="C146" s="132"/>
      <c r="D146" s="129"/>
      <c r="E146" s="244"/>
      <c r="F146" s="243"/>
      <c r="G146" s="132"/>
      <c r="H146" s="179"/>
      <c r="I146" s="180"/>
    </row>
    <row r="147" spans="2:9" ht="14.4" thickBot="1" x14ac:dyDescent="0.3">
      <c r="B147" s="181"/>
      <c r="C147" s="182"/>
      <c r="D147" s="183"/>
      <c r="E147" s="217"/>
      <c r="F147" s="601" t="s">
        <v>80</v>
      </c>
      <c r="G147" s="601"/>
      <c r="H147" s="602"/>
      <c r="I147" s="185">
        <f>(SUM(I130:I145))</f>
        <v>13520.579999999998</v>
      </c>
    </row>
    <row r="148" spans="2:9" ht="14.4" thickBot="1" x14ac:dyDescent="0.3">
      <c r="B148" s="186"/>
      <c r="C148" s="187"/>
      <c r="D148" s="188"/>
      <c r="E148" s="549" t="s">
        <v>86</v>
      </c>
      <c r="F148" s="550"/>
      <c r="G148" s="550"/>
      <c r="H148" s="550"/>
      <c r="I148" s="203">
        <f>+SUM(I149:I152)</f>
        <v>4049.4137099999998</v>
      </c>
    </row>
    <row r="149" spans="2:9" x14ac:dyDescent="0.25">
      <c r="B149" s="196"/>
      <c r="C149" s="197"/>
      <c r="D149" s="193"/>
      <c r="E149" s="551" t="s">
        <v>87</v>
      </c>
      <c r="F149" s="552"/>
      <c r="G149" s="553"/>
      <c r="H149" s="204">
        <v>0.23</v>
      </c>
      <c r="I149" s="205">
        <f>I147*H149</f>
        <v>3109.7333999999996</v>
      </c>
    </row>
    <row r="150" spans="2:9" x14ac:dyDescent="0.25">
      <c r="B150" s="196"/>
      <c r="C150" s="197"/>
      <c r="D150" s="193"/>
      <c r="E150" s="521" t="s">
        <v>88</v>
      </c>
      <c r="F150" s="522"/>
      <c r="G150" s="523"/>
      <c r="H150" s="206">
        <v>0.01</v>
      </c>
      <c r="I150" s="207">
        <f>I147*H150</f>
        <v>135.20579999999998</v>
      </c>
    </row>
    <row r="151" spans="2:9" ht="17.25" customHeight="1" x14ac:dyDescent="0.25">
      <c r="B151" s="196"/>
      <c r="C151" s="197"/>
      <c r="D151" s="193"/>
      <c r="E151" s="521" t="s">
        <v>89</v>
      </c>
      <c r="F151" s="522"/>
      <c r="G151" s="523"/>
      <c r="H151" s="206">
        <v>0.05</v>
      </c>
      <c r="I151" s="207">
        <f>I147*H151</f>
        <v>676.029</v>
      </c>
    </row>
    <row r="152" spans="2:9" ht="14.4" thickBot="1" x14ac:dyDescent="0.3">
      <c r="B152" s="196"/>
      <c r="C152" s="197"/>
      <c r="D152" s="193"/>
      <c r="E152" s="544" t="s">
        <v>90</v>
      </c>
      <c r="F152" s="545"/>
      <c r="G152" s="546"/>
      <c r="H152" s="209">
        <v>0.19</v>
      </c>
      <c r="I152" s="207">
        <f>H152*I151</f>
        <v>128.44551000000001</v>
      </c>
    </row>
    <row r="153" spans="2:9" ht="14.4" thickBot="1" x14ac:dyDescent="0.3">
      <c r="B153" s="196"/>
      <c r="C153" s="197"/>
      <c r="D153" s="193"/>
      <c r="E153" s="547" t="s">
        <v>91</v>
      </c>
      <c r="F153" s="548"/>
      <c r="G153" s="548"/>
      <c r="H153" s="548"/>
      <c r="I153" s="210">
        <f>ROUND(I147+I148,0)</f>
        <v>17570</v>
      </c>
    </row>
    <row r="154" spans="2:9" x14ac:dyDescent="0.25">
      <c r="B154" s="196"/>
      <c r="C154" s="197"/>
      <c r="D154" s="193"/>
      <c r="E154" s="211"/>
      <c r="F154" s="212"/>
      <c r="G154" s="212"/>
      <c r="H154" s="212"/>
      <c r="I154" s="213"/>
    </row>
    <row r="155" spans="2:9" x14ac:dyDescent="0.25">
      <c r="B155" s="196"/>
      <c r="C155" s="197"/>
      <c r="D155" s="193"/>
      <c r="E155" s="211"/>
      <c r="F155" s="212"/>
      <c r="G155" s="212"/>
      <c r="H155" s="212"/>
      <c r="I155" s="213"/>
    </row>
    <row r="156" spans="2:9" x14ac:dyDescent="0.25">
      <c r="B156" s="196"/>
      <c r="C156" s="197"/>
      <c r="D156" s="193"/>
      <c r="E156" s="211"/>
      <c r="F156" s="212"/>
      <c r="G156" s="212"/>
      <c r="H156" s="212"/>
      <c r="I156" s="213"/>
    </row>
    <row r="157" spans="2:9" x14ac:dyDescent="0.25">
      <c r="B157" s="196"/>
      <c r="C157" s="197"/>
      <c r="D157" s="193"/>
      <c r="E157" s="211"/>
      <c r="F157" s="212"/>
      <c r="G157" s="212"/>
      <c r="H157" s="212"/>
      <c r="I157" s="213"/>
    </row>
    <row r="158" spans="2:9" x14ac:dyDescent="0.25">
      <c r="B158" s="191"/>
      <c r="C158" s="192"/>
      <c r="D158" s="193"/>
      <c r="E158" s="211"/>
      <c r="F158" s="194"/>
      <c r="G158" s="194"/>
      <c r="H158" s="194"/>
      <c r="I158" s="195"/>
    </row>
    <row r="159" spans="2:9" x14ac:dyDescent="0.25">
      <c r="B159" s="196" t="s">
        <v>81</v>
      </c>
      <c r="C159" s="197"/>
      <c r="D159" s="193"/>
      <c r="E159" s="211"/>
      <c r="F159" s="632" t="s">
        <v>82</v>
      </c>
      <c r="G159" s="632"/>
      <c r="H159" s="632"/>
      <c r="I159" s="633"/>
    </row>
    <row r="160" spans="2:9" ht="14.4" thickBot="1" x14ac:dyDescent="0.3">
      <c r="B160" s="181" t="s">
        <v>83</v>
      </c>
      <c r="C160" s="182"/>
      <c r="D160" s="183"/>
      <c r="E160" s="242"/>
      <c r="F160" s="570" t="s">
        <v>84</v>
      </c>
      <c r="G160" s="570"/>
      <c r="H160" s="570"/>
      <c r="I160" s="571"/>
    </row>
    <row r="161" spans="2:9" ht="14.4" thickBot="1" x14ac:dyDescent="0.3"/>
    <row r="162" spans="2:9" x14ac:dyDescent="0.25">
      <c r="B162" s="524" t="str">
        <f>+'[3]2- COMP BASICA'!$B$2</f>
        <v>REPARACIONES LOCATIVAS LABORATORIO GENETICA REGIONAL NOR OCCIDENTE DEL INSTITUTO NACIONAL DE MEDICINA LEGAL Y CIENCIAS FORENSES.</v>
      </c>
      <c r="C162" s="525"/>
      <c r="D162" s="525"/>
      <c r="E162" s="525"/>
      <c r="F162" s="525"/>
      <c r="G162" s="526"/>
      <c r="H162" s="271" t="s">
        <v>62</v>
      </c>
      <c r="I162" s="331" t="str">
        <f>+'[3]BASE DEL PRESUPUESTO'!$C$4</f>
        <v>PRELIMINARES</v>
      </c>
    </row>
    <row r="163" spans="2:9" x14ac:dyDescent="0.25">
      <c r="B163" s="527"/>
      <c r="C163" s="528"/>
      <c r="D163" s="528"/>
      <c r="E163" s="528"/>
      <c r="F163" s="528"/>
      <c r="G163" s="529"/>
      <c r="H163" s="269" t="s">
        <v>63</v>
      </c>
      <c r="I163" s="268" t="str">
        <f>+'[3]BASE DEL PRESUPUESTO'!B9</f>
        <v>1.5</v>
      </c>
    </row>
    <row r="164" spans="2:9" ht="92.25" customHeight="1" thickBot="1" x14ac:dyDescent="0.3">
      <c r="B164" s="267" t="s">
        <v>64</v>
      </c>
      <c r="C164" s="530" t="str">
        <f>+'[3]BASE DEL PRESUPUESTO'!C9</f>
        <v>Desmonte de cielorraso en superboard, fibra mineral, PVC, madera o láminas metálicas, incluye desmonte de elementos de estructura de cielorraso, redes y cableado eléctrico (nomal, regulado, acometidas, detección y otros), aparatos eléctricos,  luminarias, ducterias de sistema de ventilación mecánica para laboratorios, ductarias de extracción de cabinas y neveras, rejillas, dampers, soportería, aislamientos y cualquier otro elemento colocado entre cieloraso y cubierta (por encima de cielorraso) requerido para el desarrollo de actividades, cargue y retiro de escombros hasta lugar de acopio o botadero autorizado.</v>
      </c>
      <c r="D164" s="531"/>
      <c r="E164" s="531"/>
      <c r="F164" s="531"/>
      <c r="G164" s="532"/>
      <c r="H164" s="266" t="s">
        <v>65</v>
      </c>
      <c r="I164" s="265" t="str">
        <f>+'[3]BASE DEL PRESUPUESTO'!D9</f>
        <v>M2</v>
      </c>
    </row>
    <row r="165" spans="2:9" x14ac:dyDescent="0.25">
      <c r="B165" s="264"/>
      <c r="C165" s="129"/>
      <c r="D165" s="129"/>
      <c r="E165" s="263"/>
      <c r="F165" s="262"/>
      <c r="G165" s="129"/>
      <c r="H165" s="129"/>
      <c r="I165" s="144"/>
    </row>
    <row r="166" spans="2:9" ht="14.4" thickBot="1" x14ac:dyDescent="0.3">
      <c r="B166" s="128" t="s">
        <v>66</v>
      </c>
      <c r="C166" s="129"/>
      <c r="D166" s="129"/>
      <c r="E166" s="244"/>
      <c r="F166" s="243"/>
      <c r="G166" s="132"/>
      <c r="H166" s="132"/>
      <c r="I166" s="133"/>
    </row>
    <row r="167" spans="2:9" x14ac:dyDescent="0.25">
      <c r="B167" s="533" t="s">
        <v>11</v>
      </c>
      <c r="C167" s="534"/>
      <c r="D167" s="135" t="s">
        <v>65</v>
      </c>
      <c r="E167" s="235" t="s">
        <v>67</v>
      </c>
      <c r="F167" s="225" t="s">
        <v>68</v>
      </c>
      <c r="G167" s="534" t="s">
        <v>69</v>
      </c>
      <c r="H167" s="535"/>
      <c r="I167" s="138"/>
    </row>
    <row r="168" spans="2:9" x14ac:dyDescent="0.25">
      <c r="B168" s="536" t="s">
        <v>28</v>
      </c>
      <c r="C168" s="537"/>
      <c r="D168" s="140" t="s">
        <v>29</v>
      </c>
      <c r="E168" s="241">
        <v>1</v>
      </c>
      <c r="F168" s="240">
        <f>(G177*10%)</f>
        <v>1126.89839063467</v>
      </c>
      <c r="G168" s="538">
        <f>E168*F168</f>
        <v>1126.89839063467</v>
      </c>
      <c r="H168" s="539"/>
      <c r="I168" s="144"/>
    </row>
    <row r="169" spans="2:9" ht="14.4" thickBot="1" x14ac:dyDescent="0.3">
      <c r="B169" s="585" t="str">
        <f>+'[3]2- COMP BASICA'!B518</f>
        <v>ANDAMIOS TUBULAR - 2 SECCIONES, 2 CRUCETAS, 1 PLANCHON</v>
      </c>
      <c r="C169" s="586"/>
      <c r="D169" s="145" t="s">
        <v>94</v>
      </c>
      <c r="E169" s="237">
        <v>0.15</v>
      </c>
      <c r="F169" s="288">
        <f>+'[3]2- COMP BASICA'!R518</f>
        <v>3926.1846867908616</v>
      </c>
      <c r="G169" s="542">
        <f>E169*F169</f>
        <v>588.92770301862924</v>
      </c>
      <c r="H169" s="543"/>
      <c r="I169" s="133"/>
    </row>
    <row r="170" spans="2:9" ht="14.4" thickBot="1" x14ac:dyDescent="0.3">
      <c r="B170" s="148"/>
      <c r="C170" s="132"/>
      <c r="D170" s="129"/>
      <c r="E170" s="244"/>
      <c r="F170" s="243"/>
      <c r="G170" s="554" t="s">
        <v>71</v>
      </c>
      <c r="H170" s="555"/>
      <c r="I170" s="150">
        <f>(SUM(G168:H169))</f>
        <v>1715.8260936532993</v>
      </c>
    </row>
    <row r="171" spans="2:9" ht="14.4" thickBot="1" x14ac:dyDescent="0.3">
      <c r="B171" s="128" t="s">
        <v>72</v>
      </c>
      <c r="C171" s="132"/>
      <c r="D171" s="129"/>
      <c r="E171" s="244"/>
      <c r="F171" s="243"/>
      <c r="G171" s="132"/>
      <c r="H171" s="132"/>
      <c r="I171" s="151"/>
    </row>
    <row r="172" spans="2:9" x14ac:dyDescent="0.25">
      <c r="B172" s="533" t="s">
        <v>11</v>
      </c>
      <c r="C172" s="534"/>
      <c r="D172" s="135" t="s">
        <v>65</v>
      </c>
      <c r="E172" s="235" t="s">
        <v>67</v>
      </c>
      <c r="F172" s="225" t="s">
        <v>68</v>
      </c>
      <c r="G172" s="534" t="s">
        <v>69</v>
      </c>
      <c r="H172" s="535"/>
      <c r="I172" s="152"/>
    </row>
    <row r="173" spans="2:9" ht="14.4" thickBot="1" x14ac:dyDescent="0.3">
      <c r="B173" s="579"/>
      <c r="C173" s="580"/>
      <c r="D173" s="145"/>
      <c r="E173" s="237"/>
      <c r="F173" s="288"/>
      <c r="G173" s="556">
        <f>+E173*F173</f>
        <v>0</v>
      </c>
      <c r="H173" s="557"/>
      <c r="I173" s="151"/>
    </row>
    <row r="174" spans="2:9" ht="14.25" customHeight="1" thickBot="1" x14ac:dyDescent="0.3">
      <c r="B174" s="148"/>
      <c r="C174" s="132"/>
      <c r="D174" s="129"/>
      <c r="E174" s="244"/>
      <c r="F174" s="243"/>
      <c r="G174" s="554" t="s">
        <v>71</v>
      </c>
      <c r="H174" s="555"/>
      <c r="I174" s="150">
        <f>ROUND(SUM(G172:H173),0)</f>
        <v>0</v>
      </c>
    </row>
    <row r="175" spans="2:9" ht="14.4" thickBot="1" x14ac:dyDescent="0.3">
      <c r="B175" s="128" t="s">
        <v>74</v>
      </c>
      <c r="C175" s="132"/>
      <c r="D175" s="129"/>
      <c r="E175" s="244"/>
      <c r="F175" s="243"/>
      <c r="G175" s="132"/>
      <c r="H175" s="132"/>
      <c r="I175" s="151"/>
    </row>
    <row r="176" spans="2:9" ht="35.25" customHeight="1" x14ac:dyDescent="0.25">
      <c r="B176" s="533" t="s">
        <v>11</v>
      </c>
      <c r="C176" s="534"/>
      <c r="D176" s="135" t="s">
        <v>65</v>
      </c>
      <c r="E176" s="225" t="s">
        <v>75</v>
      </c>
      <c r="F176" s="135" t="s">
        <v>76</v>
      </c>
      <c r="G176" s="534" t="s">
        <v>77</v>
      </c>
      <c r="H176" s="535"/>
      <c r="I176" s="162"/>
    </row>
    <row r="177" spans="2:9" x14ac:dyDescent="0.25">
      <c r="B177" s="536" t="str">
        <f>+'[3]1- CUADRILLAS'!A42</f>
        <v>CUADRILLA AA (ALBAÑILERIA)</v>
      </c>
      <c r="C177" s="537"/>
      <c r="D177" s="163" t="s">
        <v>78</v>
      </c>
      <c r="E177" s="229">
        <f>+'[3]1- CUADRILLAS'!D42</f>
        <v>42800</v>
      </c>
      <c r="F177" s="228">
        <v>0.2632940165034276</v>
      </c>
      <c r="G177" s="572">
        <f>F177*E177</f>
        <v>11268.983906346701</v>
      </c>
      <c r="H177" s="573"/>
      <c r="I177" s="151"/>
    </row>
    <row r="178" spans="2:9" ht="14.4" thickBot="1" x14ac:dyDescent="0.3">
      <c r="B178" s="576"/>
      <c r="C178" s="577"/>
      <c r="D178" s="166"/>
      <c r="E178" s="227"/>
      <c r="F178" s="226"/>
      <c r="G178" s="577"/>
      <c r="H178" s="578"/>
      <c r="I178" s="151"/>
    </row>
    <row r="179" spans="2:9" ht="14.4" thickBot="1" x14ac:dyDescent="0.3">
      <c r="B179" s="169"/>
      <c r="C179" s="132"/>
      <c r="D179" s="129"/>
      <c r="E179" s="244"/>
      <c r="F179" s="243"/>
      <c r="G179" s="554" t="s">
        <v>71</v>
      </c>
      <c r="H179" s="555"/>
      <c r="I179" s="150">
        <f>SUM(G177:H178)</f>
        <v>11268.983906346701</v>
      </c>
    </row>
    <row r="180" spans="2:9" ht="14.4" thickBot="1" x14ac:dyDescent="0.3">
      <c r="B180" s="128" t="s">
        <v>79</v>
      </c>
      <c r="C180" s="160"/>
      <c r="D180" s="129"/>
      <c r="E180" s="244"/>
      <c r="F180" s="243"/>
      <c r="G180" s="132"/>
      <c r="H180" s="132"/>
      <c r="I180" s="151"/>
    </row>
    <row r="181" spans="2:9" x14ac:dyDescent="0.25">
      <c r="B181" s="533" t="s">
        <v>11</v>
      </c>
      <c r="C181" s="534"/>
      <c r="D181" s="135" t="s">
        <v>65</v>
      </c>
      <c r="E181" s="225" t="s">
        <v>75</v>
      </c>
      <c r="F181" s="135" t="s">
        <v>76</v>
      </c>
      <c r="G181" s="534" t="s">
        <v>77</v>
      </c>
      <c r="H181" s="535"/>
      <c r="I181" s="162"/>
    </row>
    <row r="182" spans="2:9" x14ac:dyDescent="0.25">
      <c r="B182" s="536" t="str">
        <f>+'[3]2- COMP BASICA'!B529</f>
        <v xml:space="preserve">VOLQUETA VIAJE 6 M3 CARGADO </v>
      </c>
      <c r="C182" s="537"/>
      <c r="D182" s="140" t="s">
        <v>142</v>
      </c>
      <c r="E182" s="141">
        <f>+'[3]2- COMP BASICA'!R529</f>
        <v>400000</v>
      </c>
      <c r="F182" s="413">
        <v>8.3333333333333332E-3</v>
      </c>
      <c r="G182" s="572">
        <f>+F182*E182</f>
        <v>3333.3333333333335</v>
      </c>
      <c r="H182" s="573"/>
      <c r="I182" s="162"/>
    </row>
    <row r="183" spans="2:9" ht="14.4" thickBot="1" x14ac:dyDescent="0.3">
      <c r="B183" s="579"/>
      <c r="C183" s="580"/>
      <c r="D183" s="145"/>
      <c r="E183" s="237"/>
      <c r="F183" s="288"/>
      <c r="G183" s="581"/>
      <c r="H183" s="582"/>
      <c r="I183" s="151"/>
    </row>
    <row r="184" spans="2:9" ht="14.4" thickBot="1" x14ac:dyDescent="0.3">
      <c r="B184" s="172"/>
      <c r="C184" s="173"/>
      <c r="D184" s="174"/>
      <c r="E184" s="221"/>
      <c r="F184" s="220"/>
      <c r="G184" s="593" t="s">
        <v>71</v>
      </c>
      <c r="H184" s="594"/>
      <c r="I184" s="150">
        <f>ROUND(SUM(G182:H183),0)</f>
        <v>3333</v>
      </c>
    </row>
    <row r="185" spans="2:9" ht="14.4" thickBot="1" x14ac:dyDescent="0.3">
      <c r="B185" s="148"/>
      <c r="C185" s="132"/>
      <c r="D185" s="129"/>
      <c r="E185" s="244"/>
      <c r="F185" s="243"/>
      <c r="G185" s="132"/>
      <c r="H185" s="179"/>
      <c r="I185" s="180"/>
    </row>
    <row r="186" spans="2:9" ht="14.4" thickBot="1" x14ac:dyDescent="0.3">
      <c r="B186" s="181"/>
      <c r="C186" s="182"/>
      <c r="D186" s="183"/>
      <c r="E186" s="217"/>
      <c r="F186" s="601" t="s">
        <v>80</v>
      </c>
      <c r="G186" s="601"/>
      <c r="H186" s="602"/>
      <c r="I186" s="185">
        <f>(SUM(I169:I184))</f>
        <v>16317.81</v>
      </c>
    </row>
    <row r="187" spans="2:9" ht="14.4" thickBot="1" x14ac:dyDescent="0.3">
      <c r="B187" s="186"/>
      <c r="C187" s="187"/>
      <c r="D187" s="188"/>
      <c r="E187" s="549" t="s">
        <v>86</v>
      </c>
      <c r="F187" s="550"/>
      <c r="G187" s="550"/>
      <c r="H187" s="550"/>
      <c r="I187" s="203">
        <f>+SUM(I188:I191)</f>
        <v>4887.1840949999996</v>
      </c>
    </row>
    <row r="188" spans="2:9" x14ac:dyDescent="0.25">
      <c r="B188" s="196"/>
      <c r="C188" s="197"/>
      <c r="D188" s="193"/>
      <c r="E188" s="551" t="s">
        <v>87</v>
      </c>
      <c r="F188" s="552"/>
      <c r="G188" s="553"/>
      <c r="H188" s="204">
        <v>0.23</v>
      </c>
      <c r="I188" s="205">
        <f>I186*H188</f>
        <v>3753.0963000000002</v>
      </c>
    </row>
    <row r="189" spans="2:9" x14ac:dyDescent="0.25">
      <c r="B189" s="196"/>
      <c r="C189" s="197"/>
      <c r="D189" s="193"/>
      <c r="E189" s="521" t="s">
        <v>88</v>
      </c>
      <c r="F189" s="522"/>
      <c r="G189" s="523"/>
      <c r="H189" s="206">
        <v>0.01</v>
      </c>
      <c r="I189" s="207">
        <f>I186*H189</f>
        <v>163.1781</v>
      </c>
    </row>
    <row r="190" spans="2:9" x14ac:dyDescent="0.25">
      <c r="B190" s="196"/>
      <c r="C190" s="197"/>
      <c r="D190" s="193"/>
      <c r="E190" s="521" t="s">
        <v>89</v>
      </c>
      <c r="F190" s="522"/>
      <c r="G190" s="523"/>
      <c r="H190" s="206">
        <v>0.05</v>
      </c>
      <c r="I190" s="207">
        <f>I186*H190</f>
        <v>815.89049999999997</v>
      </c>
    </row>
    <row r="191" spans="2:9" ht="14.4" thickBot="1" x14ac:dyDescent="0.3">
      <c r="B191" s="196"/>
      <c r="C191" s="197"/>
      <c r="D191" s="193"/>
      <c r="E191" s="544" t="s">
        <v>90</v>
      </c>
      <c r="F191" s="545"/>
      <c r="G191" s="546"/>
      <c r="H191" s="209">
        <v>0.19</v>
      </c>
      <c r="I191" s="207">
        <f>H191*I190</f>
        <v>155.019195</v>
      </c>
    </row>
    <row r="192" spans="2:9" ht="14.4" thickBot="1" x14ac:dyDescent="0.3">
      <c r="B192" s="196"/>
      <c r="C192" s="197"/>
      <c r="D192" s="193"/>
      <c r="E192" s="547" t="s">
        <v>91</v>
      </c>
      <c r="F192" s="548"/>
      <c r="G192" s="548"/>
      <c r="H192" s="548"/>
      <c r="I192" s="210">
        <f>ROUND(I186+I187,0)</f>
        <v>21205</v>
      </c>
    </row>
    <row r="193" spans="2:9" x14ac:dyDescent="0.25">
      <c r="B193" s="196"/>
      <c r="C193" s="197"/>
      <c r="D193" s="193"/>
      <c r="E193" s="211"/>
      <c r="F193" s="212"/>
      <c r="G193" s="212"/>
      <c r="H193" s="212"/>
      <c r="I193" s="213"/>
    </row>
    <row r="194" spans="2:9" x14ac:dyDescent="0.25">
      <c r="B194" s="196"/>
      <c r="C194" s="197"/>
      <c r="D194" s="193"/>
      <c r="E194" s="211"/>
      <c r="F194" s="212"/>
      <c r="G194" s="212"/>
      <c r="H194" s="212"/>
      <c r="I194" s="213"/>
    </row>
    <row r="195" spans="2:9" x14ac:dyDescent="0.25">
      <c r="B195" s="196"/>
      <c r="C195" s="197"/>
      <c r="D195" s="193"/>
      <c r="E195" s="211"/>
      <c r="F195" s="212"/>
      <c r="G195" s="212"/>
      <c r="H195" s="212"/>
      <c r="I195" s="213"/>
    </row>
    <row r="196" spans="2:9" x14ac:dyDescent="0.25">
      <c r="B196" s="196"/>
      <c r="C196" s="197"/>
      <c r="D196" s="193"/>
      <c r="E196" s="211"/>
      <c r="F196" s="212"/>
      <c r="G196" s="212"/>
      <c r="H196" s="212"/>
      <c r="I196" s="213"/>
    </row>
    <row r="197" spans="2:9" x14ac:dyDescent="0.25">
      <c r="B197" s="191"/>
      <c r="C197" s="192"/>
      <c r="D197" s="193"/>
      <c r="E197" s="211"/>
      <c r="F197" s="194"/>
      <c r="G197" s="194"/>
      <c r="H197" s="194"/>
      <c r="I197" s="195"/>
    </row>
    <row r="198" spans="2:9" x14ac:dyDescent="0.25">
      <c r="B198" s="196" t="s">
        <v>81</v>
      </c>
      <c r="C198" s="197"/>
      <c r="D198" s="193"/>
      <c r="E198" s="211"/>
      <c r="F198" s="632" t="s">
        <v>82</v>
      </c>
      <c r="G198" s="632"/>
      <c r="H198" s="632"/>
      <c r="I198" s="633"/>
    </row>
    <row r="199" spans="2:9" ht="14.4" thickBot="1" x14ac:dyDescent="0.3">
      <c r="B199" s="181" t="s">
        <v>83</v>
      </c>
      <c r="C199" s="182"/>
      <c r="D199" s="183"/>
      <c r="E199" s="242"/>
      <c r="F199" s="570" t="s">
        <v>84</v>
      </c>
      <c r="G199" s="570"/>
      <c r="H199" s="570"/>
      <c r="I199" s="571"/>
    </row>
    <row r="200" spans="2:9" ht="14.4" thickBot="1" x14ac:dyDescent="0.3"/>
    <row r="201" spans="2:9" x14ac:dyDescent="0.25">
      <c r="B201" s="560" t="str">
        <f>+'[3]2- COMP BASICA'!$B$2</f>
        <v>REPARACIONES LOCATIVAS LABORATORIO GENETICA REGIONAL NOR OCCIDENTE DEL INSTITUTO NACIONAL DE MEDICINA LEGAL Y CIENCIAS FORENSES.</v>
      </c>
      <c r="C201" s="561"/>
      <c r="D201" s="561"/>
      <c r="E201" s="561"/>
      <c r="F201" s="561"/>
      <c r="G201" s="561"/>
      <c r="H201" s="271" t="s">
        <v>62</v>
      </c>
      <c r="I201" s="331" t="str">
        <f>+'[3]BASE DEL PRESUPUESTO'!$C$4</f>
        <v>PRELIMINARES</v>
      </c>
    </row>
    <row r="202" spans="2:9" x14ac:dyDescent="0.25">
      <c r="B202" s="562"/>
      <c r="C202" s="563"/>
      <c r="D202" s="563"/>
      <c r="E202" s="563"/>
      <c r="F202" s="563"/>
      <c r="G202" s="563"/>
      <c r="H202" s="269" t="s">
        <v>63</v>
      </c>
      <c r="I202" s="268" t="str">
        <f>+'[3]PRESUPUESTO OFICIAL'!C18</f>
        <v>1.6</v>
      </c>
    </row>
    <row r="203" spans="2:9" ht="14.4" thickBot="1" x14ac:dyDescent="0.3">
      <c r="B203" s="267" t="s">
        <v>64</v>
      </c>
      <c r="C203" s="565" t="str">
        <f>+'[3]PRESUPUESTO OFICIAL'!F18</f>
        <v>Desmonte y reinstalación de puertas o ventanas. VER FICHA TECNICA</v>
      </c>
      <c r="D203" s="565"/>
      <c r="E203" s="565"/>
      <c r="F203" s="565"/>
      <c r="G203" s="565"/>
      <c r="H203" s="266" t="s">
        <v>65</v>
      </c>
      <c r="I203" s="265" t="str">
        <f>+'[3]PRESUPUESTO OFICIAL'!G18</f>
        <v>UND</v>
      </c>
    </row>
    <row r="204" spans="2:9" x14ac:dyDescent="0.25">
      <c r="B204" s="264"/>
      <c r="C204" s="129"/>
      <c r="D204" s="129"/>
      <c r="E204" s="263"/>
      <c r="F204" s="262"/>
      <c r="G204" s="129"/>
      <c r="H204" s="129"/>
      <c r="I204" s="144"/>
    </row>
    <row r="205" spans="2:9" ht="14.4" thickBot="1" x14ac:dyDescent="0.3">
      <c r="B205" s="128" t="s">
        <v>66</v>
      </c>
      <c r="C205" s="129"/>
      <c r="D205" s="129"/>
      <c r="E205" s="244"/>
      <c r="F205" s="243"/>
      <c r="G205" s="132"/>
      <c r="H205" s="132"/>
      <c r="I205" s="133"/>
    </row>
    <row r="206" spans="2:9" x14ac:dyDescent="0.25">
      <c r="B206" s="533" t="s">
        <v>11</v>
      </c>
      <c r="C206" s="534"/>
      <c r="D206" s="135" t="s">
        <v>65</v>
      </c>
      <c r="E206" s="235" t="s">
        <v>67</v>
      </c>
      <c r="F206" s="225" t="s">
        <v>68</v>
      </c>
      <c r="G206" s="534" t="s">
        <v>69</v>
      </c>
      <c r="H206" s="535"/>
      <c r="I206" s="143"/>
    </row>
    <row r="207" spans="2:9" x14ac:dyDescent="0.25">
      <c r="B207" s="536" t="s">
        <v>28</v>
      </c>
      <c r="C207" s="537"/>
      <c r="D207" s="140" t="s">
        <v>29</v>
      </c>
      <c r="E207" s="241">
        <v>1</v>
      </c>
      <c r="F207" s="240">
        <f>(G220*10%)</f>
        <v>4920.913636363638</v>
      </c>
      <c r="G207" s="538">
        <f>E207*F207</f>
        <v>4920.913636363638</v>
      </c>
      <c r="H207" s="539"/>
      <c r="I207" s="144"/>
    </row>
    <row r="208" spans="2:9" ht="14.4" thickBot="1" x14ac:dyDescent="0.3">
      <c r="B208" s="583"/>
      <c r="C208" s="584"/>
      <c r="D208" s="145"/>
      <c r="E208" s="237"/>
      <c r="F208" s="288"/>
      <c r="G208" s="542"/>
      <c r="H208" s="543"/>
      <c r="I208" s="133"/>
    </row>
    <row r="209" spans="2:9" ht="14.4" thickBot="1" x14ac:dyDescent="0.3">
      <c r="B209" s="148"/>
      <c r="C209" s="132"/>
      <c r="D209" s="129"/>
      <c r="E209" s="244"/>
      <c r="F209" s="243"/>
      <c r="G209" s="554" t="s">
        <v>71</v>
      </c>
      <c r="H209" s="555"/>
      <c r="I209" s="407">
        <f>(SUM(G207:H208))</f>
        <v>4920.913636363638</v>
      </c>
    </row>
    <row r="210" spans="2:9" ht="20.25" customHeight="1" thickBot="1" x14ac:dyDescent="0.3">
      <c r="B210" s="128" t="s">
        <v>72</v>
      </c>
      <c r="C210" s="132"/>
      <c r="D210" s="129"/>
      <c r="E210" s="244"/>
      <c r="F210" s="243"/>
      <c r="G210" s="132"/>
      <c r="H210" s="132"/>
      <c r="I210" s="151"/>
    </row>
    <row r="211" spans="2:9" x14ac:dyDescent="0.25">
      <c r="B211" s="587" t="s">
        <v>11</v>
      </c>
      <c r="C211" s="588"/>
      <c r="D211" s="386" t="s">
        <v>65</v>
      </c>
      <c r="E211" s="412" t="s">
        <v>67</v>
      </c>
      <c r="F211" s="411" t="s">
        <v>68</v>
      </c>
      <c r="G211" s="589" t="s">
        <v>69</v>
      </c>
      <c r="H211" s="590"/>
      <c r="I211" s="409"/>
    </row>
    <row r="212" spans="2:9" x14ac:dyDescent="0.25">
      <c r="B212" s="574"/>
      <c r="C212" s="575"/>
      <c r="D212" s="140"/>
      <c r="E212" s="241"/>
      <c r="F212" s="240"/>
      <c r="G212" s="558"/>
      <c r="H212" s="559"/>
      <c r="I212" s="409"/>
    </row>
    <row r="213" spans="2:9" x14ac:dyDescent="0.25">
      <c r="B213" s="574"/>
      <c r="C213" s="575"/>
      <c r="D213" s="140"/>
      <c r="E213" s="241"/>
      <c r="F213" s="240"/>
      <c r="G213" s="558"/>
      <c r="H213" s="559"/>
      <c r="I213" s="409"/>
    </row>
    <row r="214" spans="2:9" x14ac:dyDescent="0.25">
      <c r="B214" s="536"/>
      <c r="C214" s="537"/>
      <c r="D214" s="140"/>
      <c r="E214" s="241"/>
      <c r="F214" s="357"/>
      <c r="G214" s="621"/>
      <c r="H214" s="622"/>
      <c r="I214" s="409"/>
    </row>
    <row r="215" spans="2:9" x14ac:dyDescent="0.25">
      <c r="B215" s="536"/>
      <c r="C215" s="537"/>
      <c r="D215" s="140"/>
      <c r="E215" s="241"/>
      <c r="F215" s="240"/>
      <c r="G215" s="558"/>
      <c r="H215" s="559"/>
      <c r="I215" s="151"/>
    </row>
    <row r="216" spans="2:9" ht="14.4" thickBot="1" x14ac:dyDescent="0.3">
      <c r="B216" s="579"/>
      <c r="C216" s="580"/>
      <c r="D216" s="145"/>
      <c r="E216" s="408"/>
      <c r="F216" s="288"/>
      <c r="G216" s="623"/>
      <c r="H216" s="624"/>
      <c r="I216" s="151"/>
    </row>
    <row r="217" spans="2:9" ht="14.4" thickBot="1" x14ac:dyDescent="0.3">
      <c r="B217" s="148"/>
      <c r="C217" s="132"/>
      <c r="D217" s="129"/>
      <c r="E217" s="244"/>
      <c r="F217" s="243"/>
      <c r="G217" s="554" t="s">
        <v>71</v>
      </c>
      <c r="H217" s="555"/>
      <c r="I217" s="407">
        <f>ROUND(SUM(G212:H215),0)</f>
        <v>0</v>
      </c>
    </row>
    <row r="218" spans="2:9" ht="14.4" thickBot="1" x14ac:dyDescent="0.3">
      <c r="B218" s="128" t="s">
        <v>74</v>
      </c>
      <c r="C218" s="132"/>
      <c r="D218" s="129"/>
      <c r="E218" s="244"/>
      <c r="F218" s="243"/>
      <c r="G218" s="132"/>
      <c r="H218" s="132"/>
      <c r="I218" s="151"/>
    </row>
    <row r="219" spans="2:9" x14ac:dyDescent="0.25">
      <c r="B219" s="533" t="s">
        <v>11</v>
      </c>
      <c r="C219" s="534"/>
      <c r="D219" s="135" t="s">
        <v>65</v>
      </c>
      <c r="E219" s="225" t="s">
        <v>75</v>
      </c>
      <c r="F219" s="135" t="s">
        <v>76</v>
      </c>
      <c r="G219" s="534" t="s">
        <v>77</v>
      </c>
      <c r="H219" s="535"/>
      <c r="I219" s="151"/>
    </row>
    <row r="220" spans="2:9" x14ac:dyDescent="0.25">
      <c r="B220" s="536" t="str">
        <f>+'[3]1- CUADRILLAS'!A42</f>
        <v>CUADRILLA AA (ALBAÑILERIA)</v>
      </c>
      <c r="C220" s="537"/>
      <c r="D220" s="163" t="s">
        <v>24</v>
      </c>
      <c r="E220" s="229">
        <f>+'[3]1- CUADRILLAS'!D42</f>
        <v>42800</v>
      </c>
      <c r="F220" s="228">
        <v>1.149746176720476</v>
      </c>
      <c r="G220" s="572">
        <f>F220*E220</f>
        <v>49209.136363636375</v>
      </c>
      <c r="H220" s="573"/>
      <c r="I220" s="151"/>
    </row>
    <row r="221" spans="2:9" ht="14.4" thickBot="1" x14ac:dyDescent="0.3">
      <c r="B221" s="576"/>
      <c r="C221" s="577"/>
      <c r="D221" s="166"/>
      <c r="E221" s="227"/>
      <c r="F221" s="226"/>
      <c r="G221" s="577"/>
      <c r="H221" s="578"/>
      <c r="I221" s="151"/>
    </row>
    <row r="222" spans="2:9" ht="14.4" thickBot="1" x14ac:dyDescent="0.3">
      <c r="B222" s="169"/>
      <c r="C222" s="132"/>
      <c r="D222" s="129"/>
      <c r="E222" s="244"/>
      <c r="F222" s="243"/>
      <c r="G222" s="554" t="s">
        <v>71</v>
      </c>
      <c r="H222" s="555"/>
      <c r="I222" s="407">
        <f>(SUM(G220:H221))</f>
        <v>49209.136363636375</v>
      </c>
    </row>
    <row r="223" spans="2:9" ht="14.4" thickBot="1" x14ac:dyDescent="0.3">
      <c r="B223" s="128" t="s">
        <v>79</v>
      </c>
      <c r="C223" s="160"/>
      <c r="D223" s="129"/>
      <c r="E223" s="244"/>
      <c r="F223" s="243"/>
      <c r="G223" s="132"/>
      <c r="H223" s="132"/>
      <c r="I223" s="151"/>
    </row>
    <row r="224" spans="2:9" x14ac:dyDescent="0.25">
      <c r="B224" s="533" t="s">
        <v>11</v>
      </c>
      <c r="C224" s="534"/>
      <c r="D224" s="135" t="s">
        <v>65</v>
      </c>
      <c r="E224" s="225" t="s">
        <v>75</v>
      </c>
      <c r="F224" s="135" t="s">
        <v>76</v>
      </c>
      <c r="G224" s="534" t="s">
        <v>77</v>
      </c>
      <c r="H224" s="535"/>
      <c r="I224" s="151"/>
    </row>
    <row r="225" spans="2:9" x14ac:dyDescent="0.25">
      <c r="B225" s="536"/>
      <c r="C225" s="537"/>
      <c r="D225" s="140" t="s">
        <v>142</v>
      </c>
      <c r="E225" s="141">
        <f>+'[3]2- COMP BASICA'!R629</f>
        <v>0</v>
      </c>
      <c r="F225" s="228">
        <v>1.6666666666666668E-3</v>
      </c>
      <c r="G225" s="572">
        <f>+F225*E225</f>
        <v>0</v>
      </c>
      <c r="H225" s="573"/>
      <c r="I225" s="151"/>
    </row>
    <row r="226" spans="2:9" ht="14.4" thickBot="1" x14ac:dyDescent="0.3">
      <c r="B226" s="579"/>
      <c r="C226" s="580"/>
      <c r="D226" s="145"/>
      <c r="E226" s="237"/>
      <c r="F226" s="288"/>
      <c r="G226" s="581"/>
      <c r="H226" s="582"/>
      <c r="I226" s="151"/>
    </row>
    <row r="227" spans="2:9" ht="14.4" thickBot="1" x14ac:dyDescent="0.3">
      <c r="B227" s="172"/>
      <c r="C227" s="173"/>
      <c r="D227" s="174"/>
      <c r="E227" s="221"/>
      <c r="F227" s="220"/>
      <c r="G227" s="593" t="s">
        <v>71</v>
      </c>
      <c r="H227" s="594"/>
      <c r="I227" s="407">
        <f>ROUND(SUM(G225:H226),0)</f>
        <v>0</v>
      </c>
    </row>
    <row r="228" spans="2:9" ht="14.4" thickBot="1" x14ac:dyDescent="0.3">
      <c r="B228" s="148"/>
      <c r="C228" s="132"/>
      <c r="D228" s="129"/>
      <c r="E228" s="244"/>
      <c r="F228" s="243"/>
      <c r="G228" s="132"/>
      <c r="H228" s="179"/>
      <c r="I228" s="180"/>
    </row>
    <row r="229" spans="2:9" ht="14.4" thickBot="1" x14ac:dyDescent="0.3">
      <c r="B229" s="181"/>
      <c r="C229" s="182"/>
      <c r="D229" s="183"/>
      <c r="E229" s="217"/>
      <c r="F229" s="601" t="s">
        <v>80</v>
      </c>
      <c r="G229" s="601"/>
      <c r="H229" s="602"/>
      <c r="I229" s="185">
        <f>(SUM(I209:I227))</f>
        <v>54130.05000000001</v>
      </c>
    </row>
    <row r="230" spans="2:9" ht="14.4" thickBot="1" x14ac:dyDescent="0.3">
      <c r="B230" s="186"/>
      <c r="C230" s="187"/>
      <c r="D230" s="188"/>
      <c r="E230" s="549" t="s">
        <v>86</v>
      </c>
      <c r="F230" s="550"/>
      <c r="G230" s="550"/>
      <c r="H230" s="550"/>
      <c r="I230" s="203">
        <f>+SUM(I231:I234)</f>
        <v>16211.949975000001</v>
      </c>
    </row>
    <row r="231" spans="2:9" x14ac:dyDescent="0.25">
      <c r="B231" s="196"/>
      <c r="C231" s="197"/>
      <c r="D231" s="193"/>
      <c r="E231" s="551" t="s">
        <v>87</v>
      </c>
      <c r="F231" s="552"/>
      <c r="G231" s="553"/>
      <c r="H231" s="204">
        <v>0.23</v>
      </c>
      <c r="I231" s="205">
        <f>I229*H231</f>
        <v>12449.911500000002</v>
      </c>
    </row>
    <row r="232" spans="2:9" x14ac:dyDescent="0.25">
      <c r="B232" s="196"/>
      <c r="C232" s="197"/>
      <c r="D232" s="193"/>
      <c r="E232" s="521" t="s">
        <v>88</v>
      </c>
      <c r="F232" s="522"/>
      <c r="G232" s="523"/>
      <c r="H232" s="206">
        <v>0.01</v>
      </c>
      <c r="I232" s="207">
        <f>I229*H232</f>
        <v>541.30050000000006</v>
      </c>
    </row>
    <row r="233" spans="2:9" x14ac:dyDescent="0.25">
      <c r="B233" s="196"/>
      <c r="C233" s="197"/>
      <c r="D233" s="193"/>
      <c r="E233" s="521" t="s">
        <v>89</v>
      </c>
      <c r="F233" s="522"/>
      <c r="G233" s="523"/>
      <c r="H233" s="206">
        <v>0.05</v>
      </c>
      <c r="I233" s="207">
        <f>I229*H233</f>
        <v>2706.5025000000005</v>
      </c>
    </row>
    <row r="234" spans="2:9" ht="14.4" thickBot="1" x14ac:dyDescent="0.3">
      <c r="B234" s="196"/>
      <c r="C234" s="197"/>
      <c r="D234" s="193"/>
      <c r="E234" s="544" t="s">
        <v>90</v>
      </c>
      <c r="F234" s="545"/>
      <c r="G234" s="546"/>
      <c r="H234" s="209">
        <v>0.19</v>
      </c>
      <c r="I234" s="207">
        <f>H234*I233</f>
        <v>514.23547500000006</v>
      </c>
    </row>
    <row r="235" spans="2:9" ht="14.4" thickBot="1" x14ac:dyDescent="0.3">
      <c r="B235" s="196"/>
      <c r="C235" s="197"/>
      <c r="D235" s="193"/>
      <c r="E235" s="547" t="s">
        <v>91</v>
      </c>
      <c r="F235" s="548"/>
      <c r="G235" s="548"/>
      <c r="H235" s="548"/>
      <c r="I235" s="210">
        <f>ROUND(I229+I230,0)</f>
        <v>70342</v>
      </c>
    </row>
    <row r="236" spans="2:9" x14ac:dyDescent="0.25">
      <c r="B236" s="196"/>
      <c r="C236" s="197"/>
      <c r="D236" s="193"/>
      <c r="E236" s="211"/>
      <c r="F236" s="212"/>
      <c r="G236" s="212"/>
      <c r="H236" s="212"/>
      <c r="I236" s="213"/>
    </row>
    <row r="237" spans="2:9" x14ac:dyDescent="0.25">
      <c r="B237" s="196"/>
      <c r="C237" s="197"/>
      <c r="D237" s="193"/>
      <c r="E237" s="211"/>
      <c r="F237" s="212"/>
      <c r="G237" s="212"/>
      <c r="H237" s="212"/>
      <c r="I237" s="213"/>
    </row>
    <row r="238" spans="2:9" x14ac:dyDescent="0.25">
      <c r="B238" s="299"/>
      <c r="C238" s="197"/>
      <c r="D238" s="193"/>
      <c r="E238" s="211"/>
      <c r="F238" s="212"/>
      <c r="G238" s="212"/>
      <c r="H238" s="212"/>
      <c r="I238" s="401"/>
    </row>
    <row r="239" spans="2:9" x14ac:dyDescent="0.25">
      <c r="B239" s="299"/>
      <c r="C239" s="197"/>
      <c r="D239" s="193"/>
      <c r="E239" s="211"/>
      <c r="F239" s="212"/>
      <c r="G239" s="212"/>
      <c r="H239" s="212"/>
      <c r="I239" s="401"/>
    </row>
    <row r="240" spans="2:9" x14ac:dyDescent="0.25">
      <c r="B240" s="191"/>
      <c r="C240" s="192"/>
      <c r="D240" s="193"/>
      <c r="E240" s="211"/>
      <c r="F240" s="194"/>
      <c r="G240" s="194"/>
      <c r="H240" s="194"/>
      <c r="I240" s="195"/>
    </row>
    <row r="241" spans="2:9" ht="16.5" customHeight="1" x14ac:dyDescent="0.25">
      <c r="B241" s="196" t="s">
        <v>81</v>
      </c>
      <c r="C241" s="197"/>
      <c r="D241" s="193"/>
      <c r="E241" s="211"/>
      <c r="F241" s="632" t="s">
        <v>82</v>
      </c>
      <c r="G241" s="632"/>
      <c r="H241" s="632"/>
      <c r="I241" s="633"/>
    </row>
    <row r="242" spans="2:9" ht="14.4" thickBot="1" x14ac:dyDescent="0.3">
      <c r="B242" s="181" t="s">
        <v>83</v>
      </c>
      <c r="C242" s="182"/>
      <c r="D242" s="183"/>
      <c r="E242" s="242"/>
      <c r="F242" s="570" t="s">
        <v>84</v>
      </c>
      <c r="G242" s="570"/>
      <c r="H242" s="570"/>
      <c r="I242" s="571"/>
    </row>
    <row r="243" spans="2:9" ht="14.4" thickBot="1" x14ac:dyDescent="0.3"/>
    <row r="244" spans="2:9" x14ac:dyDescent="0.25">
      <c r="B244" s="560" t="str">
        <f>+'[3]2- COMP BASICA'!$B$2</f>
        <v>REPARACIONES LOCATIVAS LABORATORIO GENETICA REGIONAL NOR OCCIDENTE DEL INSTITUTO NACIONAL DE MEDICINA LEGAL Y CIENCIAS FORENSES.</v>
      </c>
      <c r="C244" s="561"/>
      <c r="D244" s="561"/>
      <c r="E244" s="561"/>
      <c r="F244" s="561"/>
      <c r="G244" s="561"/>
      <c r="H244" s="271" t="s">
        <v>62</v>
      </c>
      <c r="I244" s="331" t="str">
        <f>+'[3]BASE DEL PRESUPUESTO'!$C$4</f>
        <v>PRELIMINARES</v>
      </c>
    </row>
    <row r="245" spans="2:9" x14ac:dyDescent="0.25">
      <c r="B245" s="562"/>
      <c r="C245" s="563"/>
      <c r="D245" s="563"/>
      <c r="E245" s="563"/>
      <c r="F245" s="563"/>
      <c r="G245" s="563"/>
      <c r="H245" s="269" t="s">
        <v>63</v>
      </c>
      <c r="I245" s="268" t="str">
        <f>'[3]BASE DEL PRESUPUESTO'!B11</f>
        <v>1.7</v>
      </c>
    </row>
    <row r="246" spans="2:9" ht="41.25" customHeight="1" thickBot="1" x14ac:dyDescent="0.3">
      <c r="B246" s="267" t="s">
        <v>64</v>
      </c>
      <c r="C246" s="565" t="str">
        <f>'[3]BASE DEL PRESUPUESTO'!C11</f>
        <v xml:space="preserve">Demolición de piso existente, incluye demolición de mortero de nivelación hasta encontrar placa estructural o nivel de instalación de nuevo acabado, cargue retiro y disposición final de escombros en botadero autorizado </v>
      </c>
      <c r="D246" s="565"/>
      <c r="E246" s="565"/>
      <c r="F246" s="565"/>
      <c r="G246" s="565"/>
      <c r="H246" s="266" t="s">
        <v>65</v>
      </c>
      <c r="I246" s="265" t="str">
        <f>'[3]BASE DEL PRESUPUESTO'!D11</f>
        <v>M2</v>
      </c>
    </row>
    <row r="247" spans="2:9" x14ac:dyDescent="0.25">
      <c r="B247" s="264"/>
      <c r="C247" s="129"/>
      <c r="D247" s="129"/>
      <c r="E247" s="290"/>
      <c r="F247" s="289"/>
      <c r="G247" s="129"/>
      <c r="H247" s="129"/>
      <c r="I247" s="144"/>
    </row>
    <row r="248" spans="2:9" ht="14.4" thickBot="1" x14ac:dyDescent="0.3">
      <c r="B248" s="128" t="s">
        <v>66</v>
      </c>
      <c r="C248" s="129"/>
      <c r="D248" s="129"/>
      <c r="E248" s="219"/>
      <c r="F248" s="218"/>
      <c r="G248" s="132"/>
      <c r="H248" s="132"/>
      <c r="I248" s="133"/>
    </row>
    <row r="249" spans="2:9" x14ac:dyDescent="0.25">
      <c r="B249" s="533" t="s">
        <v>11</v>
      </c>
      <c r="C249" s="534"/>
      <c r="D249" s="135" t="s">
        <v>65</v>
      </c>
      <c r="E249" s="235" t="s">
        <v>67</v>
      </c>
      <c r="F249" s="225" t="s">
        <v>68</v>
      </c>
      <c r="G249" s="534" t="s">
        <v>69</v>
      </c>
      <c r="H249" s="535"/>
      <c r="I249" s="143"/>
    </row>
    <row r="250" spans="2:9" x14ac:dyDescent="0.25">
      <c r="B250" s="536" t="s">
        <v>28</v>
      </c>
      <c r="C250" s="537"/>
      <c r="D250" s="140" t="s">
        <v>29</v>
      </c>
      <c r="E250" s="241">
        <v>1</v>
      </c>
      <c r="F250" s="240">
        <f>ROUND(G260*10%,0)</f>
        <v>1773</v>
      </c>
      <c r="G250" s="538">
        <f>E250*F250</f>
        <v>1773</v>
      </c>
      <c r="H250" s="539"/>
      <c r="I250" s="144"/>
    </row>
    <row r="251" spans="2:9" ht="14.4" thickBot="1" x14ac:dyDescent="0.3">
      <c r="B251" s="583" t="str">
        <f>'[3]2- COMP BASICA'!B534</f>
        <v>PULIDORA ELECTRICA 9"</v>
      </c>
      <c r="C251" s="584"/>
      <c r="D251" s="145" t="s">
        <v>94</v>
      </c>
      <c r="E251" s="237">
        <v>0.03</v>
      </c>
      <c r="F251" s="288">
        <f>'[3]2- COMP BASICA'!R534</f>
        <v>31628.671801107961</v>
      </c>
      <c r="G251" s="542">
        <f>E251*F251</f>
        <v>948.86015403323881</v>
      </c>
      <c r="H251" s="543"/>
      <c r="I251" s="133"/>
    </row>
    <row r="252" spans="2:9" ht="14.4" thickBot="1" x14ac:dyDescent="0.3">
      <c r="B252" s="148"/>
      <c r="C252" s="132"/>
      <c r="D252" s="129"/>
      <c r="E252" s="219"/>
      <c r="F252" s="218"/>
      <c r="G252" s="554" t="s">
        <v>71</v>
      </c>
      <c r="H252" s="555"/>
      <c r="I252" s="407">
        <f>ROUND(SUM(G250:H251),0)</f>
        <v>2722</v>
      </c>
    </row>
    <row r="253" spans="2:9" ht="14.4" thickBot="1" x14ac:dyDescent="0.3">
      <c r="B253" s="128" t="s">
        <v>72</v>
      </c>
      <c r="C253" s="132"/>
      <c r="D253" s="129"/>
      <c r="E253" s="219"/>
      <c r="F253" s="218"/>
      <c r="G253" s="132"/>
      <c r="H253" s="132"/>
      <c r="I253" s="151"/>
    </row>
    <row r="254" spans="2:9" x14ac:dyDescent="0.25">
      <c r="B254" s="587" t="s">
        <v>11</v>
      </c>
      <c r="C254" s="588"/>
      <c r="D254" s="386" t="s">
        <v>65</v>
      </c>
      <c r="E254" s="412" t="s">
        <v>67</v>
      </c>
      <c r="F254" s="411" t="s">
        <v>68</v>
      </c>
      <c r="G254" s="589" t="s">
        <v>69</v>
      </c>
      <c r="H254" s="590"/>
      <c r="I254" s="409"/>
    </row>
    <row r="255" spans="2:9" x14ac:dyDescent="0.25">
      <c r="B255" s="574"/>
      <c r="C255" s="575"/>
      <c r="D255" s="140"/>
      <c r="E255" s="241"/>
      <c r="F255" s="240"/>
      <c r="G255" s="558"/>
      <c r="H255" s="559"/>
      <c r="I255" s="409"/>
    </row>
    <row r="256" spans="2:9" ht="14.4" thickBot="1" x14ac:dyDescent="0.3">
      <c r="B256" s="579"/>
      <c r="C256" s="580"/>
      <c r="D256" s="145"/>
      <c r="E256" s="408"/>
      <c r="F256" s="288"/>
      <c r="G256" s="623"/>
      <c r="H256" s="624"/>
      <c r="I256" s="151"/>
    </row>
    <row r="257" spans="2:9" ht="14.4" thickBot="1" x14ac:dyDescent="0.3">
      <c r="B257" s="148"/>
      <c r="C257" s="132"/>
      <c r="D257" s="129"/>
      <c r="E257" s="219"/>
      <c r="F257" s="218"/>
      <c r="G257" s="554" t="s">
        <v>71</v>
      </c>
      <c r="H257" s="555"/>
      <c r="I257" s="407">
        <f>ROUND(SUM(G255:H255),0)</f>
        <v>0</v>
      </c>
    </row>
    <row r="258" spans="2:9" ht="14.4" thickBot="1" x14ac:dyDescent="0.3">
      <c r="B258" s="128" t="s">
        <v>74</v>
      </c>
      <c r="C258" s="132"/>
      <c r="D258" s="129"/>
      <c r="E258" s="219"/>
      <c r="F258" s="218"/>
      <c r="G258" s="132"/>
      <c r="H258" s="132"/>
      <c r="I258" s="151"/>
    </row>
    <row r="259" spans="2:9" x14ac:dyDescent="0.25">
      <c r="B259" s="533" t="s">
        <v>11</v>
      </c>
      <c r="C259" s="534"/>
      <c r="D259" s="135" t="s">
        <v>65</v>
      </c>
      <c r="E259" s="225" t="s">
        <v>75</v>
      </c>
      <c r="F259" s="135" t="s">
        <v>76</v>
      </c>
      <c r="G259" s="534" t="s">
        <v>77</v>
      </c>
      <c r="H259" s="535"/>
      <c r="I259" s="151"/>
    </row>
    <row r="260" spans="2:9" x14ac:dyDescent="0.25">
      <c r="B260" s="536" t="str">
        <f>'[3]1- CUADRILLAS'!A42</f>
        <v>CUADRILLA AA (ALBAÑILERIA)</v>
      </c>
      <c r="C260" s="537"/>
      <c r="D260" s="163" t="s">
        <v>24</v>
      </c>
      <c r="E260" s="229">
        <f>'[3]1- CUADRILLAS'!D42</f>
        <v>42800</v>
      </c>
      <c r="F260" s="228">
        <v>0.41433551401869162</v>
      </c>
      <c r="G260" s="572">
        <f>F260*E260</f>
        <v>17733.560000000001</v>
      </c>
      <c r="H260" s="573"/>
      <c r="I260" s="151"/>
    </row>
    <row r="261" spans="2:9" ht="14.4" thickBot="1" x14ac:dyDescent="0.3">
      <c r="B261" s="576"/>
      <c r="C261" s="577"/>
      <c r="D261" s="166"/>
      <c r="E261" s="227"/>
      <c r="F261" s="226"/>
      <c r="G261" s="577"/>
      <c r="H261" s="578"/>
      <c r="I261" s="151"/>
    </row>
    <row r="262" spans="2:9" ht="14.4" thickBot="1" x14ac:dyDescent="0.3">
      <c r="B262" s="169"/>
      <c r="C262" s="132"/>
      <c r="D262" s="129"/>
      <c r="E262" s="219"/>
      <c r="F262" s="218"/>
      <c r="G262" s="554" t="s">
        <v>71</v>
      </c>
      <c r="H262" s="555"/>
      <c r="I262" s="407">
        <f>(SUM(G260:H261))</f>
        <v>17733.560000000001</v>
      </c>
    </row>
    <row r="263" spans="2:9" ht="14.4" thickBot="1" x14ac:dyDescent="0.3">
      <c r="B263" s="128" t="s">
        <v>79</v>
      </c>
      <c r="C263" s="160"/>
      <c r="D263" s="129"/>
      <c r="E263" s="219"/>
      <c r="F263" s="218"/>
      <c r="G263" s="132"/>
      <c r="H263" s="132"/>
      <c r="I263" s="151"/>
    </row>
    <row r="264" spans="2:9" x14ac:dyDescent="0.25">
      <c r="B264" s="533" t="s">
        <v>11</v>
      </c>
      <c r="C264" s="534"/>
      <c r="D264" s="135" t="s">
        <v>65</v>
      </c>
      <c r="E264" s="225" t="s">
        <v>75</v>
      </c>
      <c r="F264" s="135" t="s">
        <v>76</v>
      </c>
      <c r="G264" s="534" t="s">
        <v>77</v>
      </c>
      <c r="H264" s="535"/>
      <c r="I264" s="151"/>
    </row>
    <row r="265" spans="2:9" x14ac:dyDescent="0.25">
      <c r="B265" s="536" t="str">
        <f>'[3]2- COMP BASICA'!B529</f>
        <v xml:space="preserve">VOLQUETA VIAJE 6 M3 CARGADO </v>
      </c>
      <c r="C265" s="537"/>
      <c r="D265" s="140" t="s">
        <v>142</v>
      </c>
      <c r="E265" s="241">
        <f>'[3]2- COMP BASICA'!H529</f>
        <v>400000</v>
      </c>
      <c r="F265" s="228">
        <v>1.4999999999999999E-2</v>
      </c>
      <c r="G265" s="572">
        <f>+F265*E265</f>
        <v>6000</v>
      </c>
      <c r="H265" s="573"/>
      <c r="I265" s="151"/>
    </row>
    <row r="266" spans="2:9" ht="14.4" thickBot="1" x14ac:dyDescent="0.3">
      <c r="B266" s="579"/>
      <c r="C266" s="580"/>
      <c r="D266" s="145"/>
      <c r="E266" s="237"/>
      <c r="F266" s="288"/>
      <c r="G266" s="581"/>
      <c r="H266" s="582"/>
      <c r="I266" s="151"/>
    </row>
    <row r="267" spans="2:9" ht="14.4" thickBot="1" x14ac:dyDescent="0.3">
      <c r="B267" s="172"/>
      <c r="C267" s="173"/>
      <c r="D267" s="174"/>
      <c r="E267" s="221"/>
      <c r="F267" s="220"/>
      <c r="G267" s="593" t="s">
        <v>71</v>
      </c>
      <c r="H267" s="594"/>
      <c r="I267" s="407">
        <f>ROUND(SUM(G265:H266),0)</f>
        <v>6000</v>
      </c>
    </row>
    <row r="268" spans="2:9" ht="14.4" thickBot="1" x14ac:dyDescent="0.3">
      <c r="B268" s="148"/>
      <c r="C268" s="132"/>
      <c r="D268" s="129"/>
      <c r="E268" s="219"/>
      <c r="F268" s="218"/>
      <c r="G268" s="132"/>
      <c r="H268" s="179"/>
      <c r="I268" s="180"/>
    </row>
    <row r="269" spans="2:9" ht="14.4" thickBot="1" x14ac:dyDescent="0.3">
      <c r="B269" s="181"/>
      <c r="C269" s="182"/>
      <c r="D269" s="183"/>
      <c r="E269" s="217"/>
      <c r="F269" s="601" t="s">
        <v>80</v>
      </c>
      <c r="G269" s="601"/>
      <c r="H269" s="602"/>
      <c r="I269" s="185">
        <f>(SUM(I249:I267))</f>
        <v>26455.56</v>
      </c>
    </row>
    <row r="270" spans="2:9" ht="23.4" customHeight="1" thickBot="1" x14ac:dyDescent="0.3">
      <c r="B270" s="186"/>
      <c r="C270" s="187"/>
      <c r="D270" s="188"/>
      <c r="E270" s="549" t="s">
        <v>86</v>
      </c>
      <c r="F270" s="550"/>
      <c r="G270" s="550"/>
      <c r="H270" s="550"/>
      <c r="I270" s="203">
        <f>+SUM(I271:I274)</f>
        <v>7923.4402200000013</v>
      </c>
    </row>
    <row r="271" spans="2:9" ht="17.25" customHeight="1" x14ac:dyDescent="0.25">
      <c r="B271" s="196"/>
      <c r="C271" s="197"/>
      <c r="D271" s="193"/>
      <c r="E271" s="551" t="s">
        <v>87</v>
      </c>
      <c r="F271" s="552"/>
      <c r="G271" s="553"/>
      <c r="H271" s="204">
        <v>0.23</v>
      </c>
      <c r="I271" s="205">
        <f>I269*H271</f>
        <v>6084.778800000001</v>
      </c>
    </row>
    <row r="272" spans="2:9" ht="33.75" customHeight="1" x14ac:dyDescent="0.25">
      <c r="B272" s="196"/>
      <c r="C272" s="197"/>
      <c r="D272" s="193"/>
      <c r="E272" s="521" t="s">
        <v>88</v>
      </c>
      <c r="F272" s="522"/>
      <c r="G272" s="523"/>
      <c r="H272" s="206">
        <v>0.01</v>
      </c>
      <c r="I272" s="207">
        <f>I269*H272</f>
        <v>264.55560000000003</v>
      </c>
    </row>
    <row r="273" spans="2:9" x14ac:dyDescent="0.25">
      <c r="B273" s="196"/>
      <c r="C273" s="197"/>
      <c r="D273" s="193"/>
      <c r="E273" s="521" t="s">
        <v>89</v>
      </c>
      <c r="F273" s="522"/>
      <c r="G273" s="523"/>
      <c r="H273" s="206">
        <v>0.05</v>
      </c>
      <c r="I273" s="207">
        <f>I269*H273</f>
        <v>1322.7780000000002</v>
      </c>
    </row>
    <row r="274" spans="2:9" ht="14.4" thickBot="1" x14ac:dyDescent="0.3">
      <c r="B274" s="196"/>
      <c r="C274" s="197"/>
      <c r="D274" s="193"/>
      <c r="E274" s="544" t="s">
        <v>90</v>
      </c>
      <c r="F274" s="545"/>
      <c r="G274" s="546"/>
      <c r="H274" s="209">
        <v>0.19</v>
      </c>
      <c r="I274" s="207">
        <f>H274*I273</f>
        <v>251.32782000000006</v>
      </c>
    </row>
    <row r="275" spans="2:9" ht="14.25" customHeight="1" thickBot="1" x14ac:dyDescent="0.3">
      <c r="B275" s="196"/>
      <c r="C275" s="197"/>
      <c r="D275" s="193"/>
      <c r="E275" s="547" t="s">
        <v>91</v>
      </c>
      <c r="F275" s="548"/>
      <c r="G275" s="548"/>
      <c r="H275" s="548"/>
      <c r="I275" s="210">
        <f>ROUND(I269+I270,0)</f>
        <v>34379</v>
      </c>
    </row>
    <row r="276" spans="2:9" x14ac:dyDescent="0.25">
      <c r="B276" s="196"/>
      <c r="C276" s="197"/>
      <c r="D276" s="193"/>
      <c r="E276" s="211"/>
      <c r="F276" s="212"/>
      <c r="G276" s="212"/>
      <c r="H276" s="212"/>
      <c r="I276" s="213"/>
    </row>
    <row r="277" spans="2:9" ht="27.75" customHeight="1" x14ac:dyDescent="0.25">
      <c r="B277" s="196"/>
      <c r="C277" s="197"/>
      <c r="D277" s="193"/>
      <c r="E277" s="211"/>
      <c r="F277" s="212"/>
      <c r="G277" s="212"/>
      <c r="H277" s="212"/>
      <c r="I277" s="213"/>
    </row>
    <row r="278" spans="2:9" x14ac:dyDescent="0.25">
      <c r="B278" s="299"/>
      <c r="C278" s="197"/>
      <c r="D278" s="193"/>
      <c r="E278" s="211"/>
      <c r="F278" s="212"/>
      <c r="G278" s="212"/>
      <c r="H278" s="212"/>
      <c r="I278" s="401"/>
    </row>
    <row r="279" spans="2:9" x14ac:dyDescent="0.25">
      <c r="B279" s="196"/>
      <c r="C279" s="197"/>
      <c r="D279" s="193"/>
      <c r="E279" s="211"/>
      <c r="F279" s="212"/>
      <c r="G279" s="212"/>
      <c r="H279" s="212"/>
      <c r="I279" s="213"/>
    </row>
    <row r="280" spans="2:9" x14ac:dyDescent="0.25">
      <c r="B280" s="191"/>
      <c r="C280" s="192"/>
      <c r="D280" s="193"/>
      <c r="E280" s="211"/>
      <c r="F280" s="194"/>
      <c r="G280" s="194"/>
      <c r="H280" s="194"/>
      <c r="I280" s="195"/>
    </row>
    <row r="281" spans="2:9" x14ac:dyDescent="0.25">
      <c r="B281" s="196" t="s">
        <v>81</v>
      </c>
      <c r="C281" s="197"/>
      <c r="D281" s="193"/>
      <c r="E281" s="211"/>
      <c r="F281" s="632" t="s">
        <v>82</v>
      </c>
      <c r="G281" s="632"/>
      <c r="H281" s="632"/>
      <c r="I281" s="633"/>
    </row>
    <row r="282" spans="2:9" ht="14.4" thickBot="1" x14ac:dyDescent="0.3">
      <c r="B282" s="181" t="s">
        <v>83</v>
      </c>
      <c r="C282" s="182"/>
      <c r="D282" s="183"/>
      <c r="E282" s="242"/>
      <c r="F282" s="570" t="s">
        <v>84</v>
      </c>
      <c r="G282" s="570"/>
      <c r="H282" s="570"/>
      <c r="I282" s="571"/>
    </row>
    <row r="283" spans="2:9" ht="14.4" thickBot="1" x14ac:dyDescent="0.3"/>
    <row r="284" spans="2:9" x14ac:dyDescent="0.25">
      <c r="B284" s="524" t="str">
        <f>+'[3]2- COMP BASICA'!$B$2</f>
        <v>REPARACIONES LOCATIVAS LABORATORIO GENETICA REGIONAL NOR OCCIDENTE DEL INSTITUTO NACIONAL DE MEDICINA LEGAL Y CIENCIAS FORENSES.</v>
      </c>
      <c r="C284" s="525"/>
      <c r="D284" s="525"/>
      <c r="E284" s="525"/>
      <c r="F284" s="525"/>
      <c r="G284" s="526"/>
      <c r="H284" s="271" t="s">
        <v>62</v>
      </c>
      <c r="I284" s="331" t="str">
        <f>+'[3]BASE DEL PRESUPUESTO'!$C$4</f>
        <v>PRELIMINARES</v>
      </c>
    </row>
    <row r="285" spans="2:9" x14ac:dyDescent="0.25">
      <c r="B285" s="527"/>
      <c r="C285" s="528"/>
      <c r="D285" s="528"/>
      <c r="E285" s="528"/>
      <c r="F285" s="528"/>
      <c r="G285" s="529"/>
      <c r="H285" s="269" t="s">
        <v>63</v>
      </c>
      <c r="I285" s="268" t="str">
        <f>'[3]BASE DEL PRESUPUESTO'!B12</f>
        <v>1.8</v>
      </c>
    </row>
    <row r="286" spans="2:9" ht="64.5" customHeight="1" thickBot="1" x14ac:dyDescent="0.3">
      <c r="B286" s="267" t="s">
        <v>64</v>
      </c>
      <c r="C286" s="530" t="str">
        <f>'[3]BASE DEL PRESUPUESTO'!C12</f>
        <v xml:space="preserve">Desmonte, almacenaje y reinstalación de mobiliario y equipos existentes, incluye muebles de oficina, cajoneras, mesones, escritorios, gabinetes, estantería, equipos y demás elementos que se encuentren en el área y deban ser retirados, incluye desconexión y aislamiento de puntos eléctricos y/o sellado de puntos hidrosanitarios (si se requiere al desmontar el mueble), incluye cargue, retiro y traslado al sitio definido por el instituto </v>
      </c>
      <c r="D286" s="531"/>
      <c r="E286" s="531"/>
      <c r="F286" s="531"/>
      <c r="G286" s="532"/>
      <c r="H286" s="266" t="s">
        <v>65</v>
      </c>
      <c r="I286" s="265" t="str">
        <f>'[3]BASE DEL PRESUPUESTO'!D12</f>
        <v>M2</v>
      </c>
    </row>
    <row r="287" spans="2:9" x14ac:dyDescent="0.25">
      <c r="B287" s="264"/>
      <c r="C287" s="129"/>
      <c r="D287" s="129"/>
      <c r="E287" s="290"/>
      <c r="F287" s="289"/>
      <c r="G287" s="129"/>
      <c r="H287" s="129"/>
      <c r="I287" s="144"/>
    </row>
    <row r="288" spans="2:9" ht="14.4" thickBot="1" x14ac:dyDescent="0.3">
      <c r="B288" s="128" t="s">
        <v>66</v>
      </c>
      <c r="C288" s="129"/>
      <c r="D288" s="129"/>
      <c r="E288" s="219"/>
      <c r="F288" s="218"/>
      <c r="G288" s="132"/>
      <c r="H288" s="132"/>
      <c r="I288" s="133"/>
    </row>
    <row r="289" spans="2:9" x14ac:dyDescent="0.25">
      <c r="B289" s="533" t="s">
        <v>11</v>
      </c>
      <c r="C289" s="534"/>
      <c r="D289" s="135" t="s">
        <v>65</v>
      </c>
      <c r="E289" s="235" t="s">
        <v>67</v>
      </c>
      <c r="F289" s="225" t="s">
        <v>68</v>
      </c>
      <c r="G289" s="534" t="s">
        <v>69</v>
      </c>
      <c r="H289" s="535"/>
      <c r="I289" s="143"/>
    </row>
    <row r="290" spans="2:9" x14ac:dyDescent="0.25">
      <c r="B290" s="536" t="s">
        <v>28</v>
      </c>
      <c r="C290" s="537"/>
      <c r="D290" s="140" t="s">
        <v>29</v>
      </c>
      <c r="E290" s="241">
        <v>1</v>
      </c>
      <c r="F290" s="240">
        <f>ROUND(G300*10%,0)</f>
        <v>1303</v>
      </c>
      <c r="G290" s="538">
        <f>E290*F290</f>
        <v>1303</v>
      </c>
      <c r="H290" s="539"/>
      <c r="I290" s="144"/>
    </row>
    <row r="291" spans="2:9" ht="14.4" thickBot="1" x14ac:dyDescent="0.3">
      <c r="B291" s="583"/>
      <c r="C291" s="584"/>
      <c r="D291" s="145"/>
      <c r="E291" s="237"/>
      <c r="F291" s="288"/>
      <c r="G291" s="542"/>
      <c r="H291" s="543"/>
      <c r="I291" s="133"/>
    </row>
    <row r="292" spans="2:9" ht="14.4" thickBot="1" x14ac:dyDescent="0.3">
      <c r="B292" s="148"/>
      <c r="C292" s="132"/>
      <c r="D292" s="129"/>
      <c r="E292" s="219"/>
      <c r="F292" s="218"/>
      <c r="G292" s="554" t="s">
        <v>71</v>
      </c>
      <c r="H292" s="555"/>
      <c r="I292" s="407">
        <f>ROUND(SUM(G290:H291),0)</f>
        <v>1303</v>
      </c>
    </row>
    <row r="293" spans="2:9" ht="14.4" thickBot="1" x14ac:dyDescent="0.3">
      <c r="B293" s="128" t="s">
        <v>72</v>
      </c>
      <c r="C293" s="132"/>
      <c r="D293" s="129"/>
      <c r="E293" s="219"/>
      <c r="F293" s="218"/>
      <c r="G293" s="132"/>
      <c r="H293" s="132"/>
      <c r="I293" s="151"/>
    </row>
    <row r="294" spans="2:9" x14ac:dyDescent="0.25">
      <c r="B294" s="587" t="s">
        <v>11</v>
      </c>
      <c r="C294" s="588"/>
      <c r="D294" s="386" t="s">
        <v>65</v>
      </c>
      <c r="E294" s="412" t="s">
        <v>67</v>
      </c>
      <c r="F294" s="411" t="s">
        <v>68</v>
      </c>
      <c r="G294" s="589" t="s">
        <v>69</v>
      </c>
      <c r="H294" s="590"/>
      <c r="I294" s="409"/>
    </row>
    <row r="295" spans="2:9" x14ac:dyDescent="0.25">
      <c r="B295" s="625" t="str">
        <f>'[3]2- COMP BASICA'!B199</f>
        <v xml:space="preserve">CHAZO ESTRIADO 5/16 CON TORNILLO DE 1 1/2" </v>
      </c>
      <c r="C295" s="626"/>
      <c r="D295" s="153" t="s">
        <v>85</v>
      </c>
      <c r="E295" s="376">
        <v>6</v>
      </c>
      <c r="F295" s="410">
        <f>'[3]2- COMP BASICA'!R199</f>
        <v>287</v>
      </c>
      <c r="G295" s="627">
        <f>F295*E295</f>
        <v>1722</v>
      </c>
      <c r="H295" s="628"/>
      <c r="I295" s="409"/>
    </row>
    <row r="296" spans="2:9" ht="14.4" thickBot="1" x14ac:dyDescent="0.3">
      <c r="B296" s="579"/>
      <c r="C296" s="580"/>
      <c r="D296" s="145"/>
      <c r="E296" s="408"/>
      <c r="F296" s="288"/>
      <c r="G296" s="623"/>
      <c r="H296" s="624"/>
      <c r="I296" s="151"/>
    </row>
    <row r="297" spans="2:9" ht="14.4" thickBot="1" x14ac:dyDescent="0.3">
      <c r="B297" s="148"/>
      <c r="C297" s="132"/>
      <c r="D297" s="129"/>
      <c r="E297" s="219"/>
      <c r="F297" s="218"/>
      <c r="G297" s="554" t="s">
        <v>71</v>
      </c>
      <c r="H297" s="555"/>
      <c r="I297" s="407">
        <f>ROUND(SUM(G295:H295),0)</f>
        <v>1722</v>
      </c>
    </row>
    <row r="298" spans="2:9" ht="14.4" thickBot="1" x14ac:dyDescent="0.3">
      <c r="B298" s="128" t="s">
        <v>74</v>
      </c>
      <c r="C298" s="132"/>
      <c r="D298" s="129"/>
      <c r="E298" s="219"/>
      <c r="F298" s="218"/>
      <c r="G298" s="132"/>
      <c r="H298" s="132"/>
      <c r="I298" s="151"/>
    </row>
    <row r="299" spans="2:9" x14ac:dyDescent="0.25">
      <c r="B299" s="533" t="s">
        <v>11</v>
      </c>
      <c r="C299" s="534"/>
      <c r="D299" s="135" t="s">
        <v>65</v>
      </c>
      <c r="E299" s="225" t="s">
        <v>75</v>
      </c>
      <c r="F299" s="135" t="s">
        <v>76</v>
      </c>
      <c r="G299" s="534" t="s">
        <v>77</v>
      </c>
      <c r="H299" s="535"/>
      <c r="I299" s="151"/>
    </row>
    <row r="300" spans="2:9" ht="23.4" customHeight="1" x14ac:dyDescent="0.25">
      <c r="B300" s="536" t="str">
        <f>'[3]1- CUADRILLAS'!A42</f>
        <v>CUADRILLA AA (ALBAÑILERIA)</v>
      </c>
      <c r="C300" s="537"/>
      <c r="D300" s="163" t="s">
        <v>24</v>
      </c>
      <c r="E300" s="229">
        <f>'[3]1- CUADRILLAS'!D42</f>
        <v>42800</v>
      </c>
      <c r="F300" s="228">
        <v>0.30439485981308412</v>
      </c>
      <c r="G300" s="572">
        <f>F300*E300</f>
        <v>13028.1</v>
      </c>
      <c r="H300" s="573"/>
      <c r="I300" s="151"/>
    </row>
    <row r="301" spans="2:9" ht="17.25" customHeight="1" thickBot="1" x14ac:dyDescent="0.3">
      <c r="B301" s="576"/>
      <c r="C301" s="577"/>
      <c r="D301" s="166"/>
      <c r="E301" s="227"/>
      <c r="F301" s="226"/>
      <c r="G301" s="577"/>
      <c r="H301" s="578"/>
      <c r="I301" s="151"/>
    </row>
    <row r="302" spans="2:9" ht="17.25" customHeight="1" thickBot="1" x14ac:dyDescent="0.3">
      <c r="B302" s="169"/>
      <c r="C302" s="132"/>
      <c r="D302" s="129"/>
      <c r="E302" s="219"/>
      <c r="F302" s="218"/>
      <c r="G302" s="554" t="s">
        <v>71</v>
      </c>
      <c r="H302" s="555"/>
      <c r="I302" s="407">
        <f>(SUM(G300:H301))</f>
        <v>13028.1</v>
      </c>
    </row>
    <row r="303" spans="2:9" ht="14.4" thickBot="1" x14ac:dyDescent="0.3">
      <c r="B303" s="128" t="s">
        <v>79</v>
      </c>
      <c r="C303" s="160"/>
      <c r="D303" s="129"/>
      <c r="E303" s="219"/>
      <c r="F303" s="218"/>
      <c r="G303" s="132"/>
      <c r="H303" s="132"/>
      <c r="I303" s="151"/>
    </row>
    <row r="304" spans="2:9" x14ac:dyDescent="0.25">
      <c r="B304" s="533" t="s">
        <v>11</v>
      </c>
      <c r="C304" s="534"/>
      <c r="D304" s="135" t="s">
        <v>65</v>
      </c>
      <c r="E304" s="225" t="s">
        <v>75</v>
      </c>
      <c r="F304" s="135" t="s">
        <v>76</v>
      </c>
      <c r="G304" s="534" t="s">
        <v>77</v>
      </c>
      <c r="H304" s="535"/>
      <c r="I304" s="151"/>
    </row>
    <row r="305" spans="2:9" x14ac:dyDescent="0.25">
      <c r="B305" s="536"/>
      <c r="C305" s="537"/>
      <c r="D305" s="140"/>
      <c r="E305" s="241"/>
      <c r="F305" s="228"/>
      <c r="G305" s="572"/>
      <c r="H305" s="573"/>
      <c r="I305" s="151"/>
    </row>
    <row r="306" spans="2:9" ht="14.4" thickBot="1" x14ac:dyDescent="0.3">
      <c r="B306" s="579"/>
      <c r="C306" s="580"/>
      <c r="D306" s="145"/>
      <c r="E306" s="237"/>
      <c r="F306" s="288"/>
      <c r="G306" s="581"/>
      <c r="H306" s="582"/>
      <c r="I306" s="151"/>
    </row>
    <row r="307" spans="2:9" ht="27.75" customHeight="1" thickBot="1" x14ac:dyDescent="0.3">
      <c r="B307" s="172"/>
      <c r="C307" s="173"/>
      <c r="D307" s="174"/>
      <c r="E307" s="221"/>
      <c r="F307" s="220"/>
      <c r="G307" s="593" t="s">
        <v>71</v>
      </c>
      <c r="H307" s="594"/>
      <c r="I307" s="407">
        <f>ROUND(SUM(G305:H306),0)</f>
        <v>0</v>
      </c>
    </row>
    <row r="308" spans="2:9" ht="14.4" thickBot="1" x14ac:dyDescent="0.3">
      <c r="B308" s="148"/>
      <c r="C308" s="132"/>
      <c r="D308" s="129"/>
      <c r="E308" s="219"/>
      <c r="F308" s="218"/>
      <c r="G308" s="132"/>
      <c r="H308" s="179"/>
      <c r="I308" s="180"/>
    </row>
    <row r="309" spans="2:9" ht="14.4" thickBot="1" x14ac:dyDescent="0.3">
      <c r="B309" s="181"/>
      <c r="C309" s="182"/>
      <c r="D309" s="183"/>
      <c r="E309" s="217"/>
      <c r="F309" s="601" t="s">
        <v>80</v>
      </c>
      <c r="G309" s="601"/>
      <c r="H309" s="602"/>
      <c r="I309" s="185">
        <f>(SUM(I292:I307))</f>
        <v>16053.1</v>
      </c>
    </row>
    <row r="310" spans="2:9" ht="14.4" thickBot="1" x14ac:dyDescent="0.3">
      <c r="B310" s="186"/>
      <c r="C310" s="187"/>
      <c r="D310" s="188"/>
      <c r="E310" s="549" t="s">
        <v>86</v>
      </c>
      <c r="F310" s="550"/>
      <c r="G310" s="550"/>
      <c r="H310" s="550"/>
      <c r="I310" s="203">
        <f>+SUM(I311:I314)</f>
        <v>4807.9034500000007</v>
      </c>
    </row>
    <row r="311" spans="2:9" x14ac:dyDescent="0.25">
      <c r="B311" s="196"/>
      <c r="C311" s="197"/>
      <c r="D311" s="193"/>
      <c r="E311" s="551" t="s">
        <v>87</v>
      </c>
      <c r="F311" s="552"/>
      <c r="G311" s="553"/>
      <c r="H311" s="204">
        <v>0.23</v>
      </c>
      <c r="I311" s="205">
        <f>I309*H311</f>
        <v>3692.2130000000002</v>
      </c>
    </row>
    <row r="312" spans="2:9" x14ac:dyDescent="0.25">
      <c r="B312" s="196"/>
      <c r="C312" s="197"/>
      <c r="D312" s="193"/>
      <c r="E312" s="521" t="s">
        <v>88</v>
      </c>
      <c r="F312" s="522"/>
      <c r="G312" s="523"/>
      <c r="H312" s="206">
        <v>0.01</v>
      </c>
      <c r="I312" s="207">
        <f>I309*H312</f>
        <v>160.53100000000001</v>
      </c>
    </row>
    <row r="313" spans="2:9" x14ac:dyDescent="0.25">
      <c r="B313" s="196"/>
      <c r="C313" s="197"/>
      <c r="D313" s="193"/>
      <c r="E313" s="521" t="s">
        <v>89</v>
      </c>
      <c r="F313" s="522"/>
      <c r="G313" s="523"/>
      <c r="H313" s="206">
        <v>0.05</v>
      </c>
      <c r="I313" s="207">
        <f>I309*H313</f>
        <v>802.65500000000009</v>
      </c>
    </row>
    <row r="314" spans="2:9" ht="14.4" thickBot="1" x14ac:dyDescent="0.3">
      <c r="B314" s="196"/>
      <c r="C314" s="197"/>
      <c r="D314" s="193"/>
      <c r="E314" s="544" t="s">
        <v>90</v>
      </c>
      <c r="F314" s="545"/>
      <c r="G314" s="546"/>
      <c r="H314" s="209">
        <v>0.19</v>
      </c>
      <c r="I314" s="207">
        <f>H314*I313</f>
        <v>152.50445000000002</v>
      </c>
    </row>
    <row r="315" spans="2:9" ht="14.4" thickBot="1" x14ac:dyDescent="0.3">
      <c r="B315" s="196"/>
      <c r="C315" s="197"/>
      <c r="D315" s="193"/>
      <c r="E315" s="547" t="s">
        <v>91</v>
      </c>
      <c r="F315" s="548"/>
      <c r="G315" s="548"/>
      <c r="H315" s="548"/>
      <c r="I315" s="210">
        <f>ROUND(I309+I310,0)</f>
        <v>20861</v>
      </c>
    </row>
    <row r="316" spans="2:9" x14ac:dyDescent="0.25">
      <c r="B316" s="196"/>
      <c r="C316" s="197"/>
      <c r="D316" s="193"/>
      <c r="E316" s="211"/>
      <c r="F316" s="212"/>
      <c r="G316" s="212"/>
      <c r="H316" s="212"/>
      <c r="I316" s="213"/>
    </row>
    <row r="317" spans="2:9" x14ac:dyDescent="0.25">
      <c r="B317" s="196"/>
      <c r="C317" s="197"/>
      <c r="D317" s="193"/>
      <c r="E317" s="211"/>
      <c r="F317" s="212"/>
      <c r="G317" s="212"/>
      <c r="H317" s="212"/>
      <c r="I317" s="213"/>
    </row>
    <row r="318" spans="2:9" x14ac:dyDescent="0.25">
      <c r="B318" s="299"/>
      <c r="C318" s="197"/>
      <c r="D318" s="193"/>
      <c r="E318" s="211"/>
      <c r="F318" s="212"/>
      <c r="G318" s="212"/>
      <c r="H318" s="212"/>
      <c r="I318" s="401"/>
    </row>
    <row r="319" spans="2:9" x14ac:dyDescent="0.25">
      <c r="B319" s="196"/>
      <c r="C319" s="197"/>
      <c r="D319" s="193"/>
      <c r="E319" s="211"/>
      <c r="F319" s="212"/>
      <c r="G319" s="212"/>
      <c r="H319" s="212"/>
      <c r="I319" s="213"/>
    </row>
    <row r="320" spans="2:9" x14ac:dyDescent="0.25">
      <c r="B320" s="191"/>
      <c r="C320" s="192"/>
      <c r="D320" s="193"/>
      <c r="E320" s="211"/>
      <c r="F320" s="194"/>
      <c r="G320" s="194"/>
      <c r="H320" s="194"/>
      <c r="I320" s="195"/>
    </row>
    <row r="321" spans="2:9" x14ac:dyDescent="0.25">
      <c r="B321" s="196" t="s">
        <v>81</v>
      </c>
      <c r="C321" s="197"/>
      <c r="D321" s="193"/>
      <c r="E321" s="211"/>
      <c r="F321" s="632" t="s">
        <v>82</v>
      </c>
      <c r="G321" s="632"/>
      <c r="H321" s="632"/>
      <c r="I321" s="633"/>
    </row>
    <row r="322" spans="2:9" ht="27.75" customHeight="1" thickBot="1" x14ac:dyDescent="0.3">
      <c r="B322" s="181" t="s">
        <v>83</v>
      </c>
      <c r="C322" s="182"/>
      <c r="D322" s="183"/>
      <c r="E322" s="242"/>
      <c r="F322" s="570" t="s">
        <v>84</v>
      </c>
      <c r="G322" s="570"/>
      <c r="H322" s="570"/>
      <c r="I322" s="571"/>
    </row>
    <row r="323" spans="2:9" ht="14.4" thickBot="1" x14ac:dyDescent="0.3"/>
    <row r="324" spans="2:9" x14ac:dyDescent="0.25">
      <c r="B324" s="524" t="str">
        <f>+'[3]2- COMP BASICA'!$B$2</f>
        <v>REPARACIONES LOCATIVAS LABORATORIO GENETICA REGIONAL NOR OCCIDENTE DEL INSTITUTO NACIONAL DE MEDICINA LEGAL Y CIENCIAS FORENSES.</v>
      </c>
      <c r="C324" s="525"/>
      <c r="D324" s="525"/>
      <c r="E324" s="525"/>
      <c r="F324" s="525"/>
      <c r="G324" s="526"/>
      <c r="H324" s="271" t="s">
        <v>62</v>
      </c>
      <c r="I324" s="331" t="str">
        <f>+'[3]BASE DEL PRESUPUESTO'!$C$4</f>
        <v>PRELIMINARES</v>
      </c>
    </row>
    <row r="325" spans="2:9" x14ac:dyDescent="0.25">
      <c r="B325" s="527"/>
      <c r="C325" s="528"/>
      <c r="D325" s="528"/>
      <c r="E325" s="528"/>
      <c r="F325" s="528"/>
      <c r="G325" s="529"/>
      <c r="H325" s="269" t="s">
        <v>63</v>
      </c>
      <c r="I325" s="268" t="str">
        <f>+'[3]BASE DEL PRESUPUESTO'!$B$13</f>
        <v>1.9</v>
      </c>
    </row>
    <row r="326" spans="2:9" ht="27.75" customHeight="1" thickBot="1" x14ac:dyDescent="0.3">
      <c r="B326" s="267" t="s">
        <v>64</v>
      </c>
      <c r="C326" s="530" t="str">
        <f>+'[3]BASE DEL PRESUPUESTO'!$C$13</f>
        <v>Raspado de estuco y pintura de muro hasta encontrar pañete, incluye medidas inferiores a un metro, cargue y retiro de escombros a botadero autorizado.</v>
      </c>
      <c r="D326" s="531"/>
      <c r="E326" s="531"/>
      <c r="F326" s="531"/>
      <c r="G326" s="532"/>
      <c r="H326" s="266" t="s">
        <v>65</v>
      </c>
      <c r="I326" s="330" t="str">
        <f>+'[3]BASE DEL PRESUPUESTO'!$D$13</f>
        <v>M2</v>
      </c>
    </row>
    <row r="327" spans="2:9" x14ac:dyDescent="0.25">
      <c r="B327" s="264"/>
      <c r="C327" s="129"/>
      <c r="D327" s="129"/>
      <c r="E327" s="263"/>
      <c r="F327" s="262"/>
      <c r="G327" s="129"/>
      <c r="H327" s="129"/>
      <c r="I327" s="144"/>
    </row>
    <row r="328" spans="2:9" ht="14.4" thickBot="1" x14ac:dyDescent="0.3">
      <c r="B328" s="128" t="s">
        <v>66</v>
      </c>
      <c r="C328" s="129"/>
      <c r="D328" s="129"/>
      <c r="E328" s="244"/>
      <c r="F328" s="243"/>
      <c r="G328" s="132"/>
      <c r="H328" s="132"/>
      <c r="I328" s="133"/>
    </row>
    <row r="329" spans="2:9" x14ac:dyDescent="0.25">
      <c r="B329" s="533" t="s">
        <v>11</v>
      </c>
      <c r="C329" s="534"/>
      <c r="D329" s="135" t="s">
        <v>65</v>
      </c>
      <c r="E329" s="235" t="s">
        <v>67</v>
      </c>
      <c r="F329" s="225" t="s">
        <v>68</v>
      </c>
      <c r="G329" s="534" t="s">
        <v>69</v>
      </c>
      <c r="H329" s="535"/>
      <c r="I329" s="138"/>
    </row>
    <row r="330" spans="2:9" x14ac:dyDescent="0.25">
      <c r="B330" s="536" t="s">
        <v>28</v>
      </c>
      <c r="C330" s="537"/>
      <c r="D330" s="140" t="s">
        <v>29</v>
      </c>
      <c r="E330" s="241">
        <v>1</v>
      </c>
      <c r="F330" s="240">
        <f>ROUND(G339*10%,0)</f>
        <v>844</v>
      </c>
      <c r="G330" s="538">
        <f>E330*F330</f>
        <v>844</v>
      </c>
      <c r="H330" s="539"/>
      <c r="I330" s="144"/>
    </row>
    <row r="331" spans="2:9" ht="23.4" customHeight="1" thickBot="1" x14ac:dyDescent="0.3">
      <c r="B331" s="540" t="str">
        <f>+'[3]2- COMP BASICA'!$B$518</f>
        <v>ANDAMIOS TUBULAR - 2 SECCIONES, 2 CRUCETAS, 1 PLANCHON</v>
      </c>
      <c r="C331" s="541"/>
      <c r="D331" s="258" t="s">
        <v>94</v>
      </c>
      <c r="E331" s="232">
        <v>0.16</v>
      </c>
      <c r="F331" s="403">
        <f>+'[3]2- COMP BASICA'!$R$518</f>
        <v>3926.1846867908616</v>
      </c>
      <c r="G331" s="542">
        <f>E331*F331</f>
        <v>628.18954988653786</v>
      </c>
      <c r="H331" s="543"/>
      <c r="I331" s="133"/>
    </row>
    <row r="332" spans="2:9" ht="17.25" customHeight="1" thickBot="1" x14ac:dyDescent="0.3">
      <c r="B332" s="148"/>
      <c r="C332" s="132"/>
      <c r="D332" s="129"/>
      <c r="E332" s="244"/>
      <c r="F332" s="243"/>
      <c r="G332" s="554" t="s">
        <v>71</v>
      </c>
      <c r="H332" s="555"/>
      <c r="I332" s="150">
        <f>ROUND(SUM(G330:H331),0)</f>
        <v>1472</v>
      </c>
    </row>
    <row r="333" spans="2:9" ht="33.75" customHeight="1" thickBot="1" x14ac:dyDescent="0.3">
      <c r="B333" s="128" t="s">
        <v>72</v>
      </c>
      <c r="C333" s="132"/>
      <c r="D333" s="129"/>
      <c r="E333" s="244"/>
      <c r="F333" s="243"/>
      <c r="G333" s="132"/>
      <c r="H333" s="132"/>
      <c r="I333" s="151"/>
    </row>
    <row r="334" spans="2:9" x14ac:dyDescent="0.25">
      <c r="B334" s="533" t="s">
        <v>11</v>
      </c>
      <c r="C334" s="534"/>
      <c r="D334" s="135" t="s">
        <v>65</v>
      </c>
      <c r="E334" s="235" t="s">
        <v>67</v>
      </c>
      <c r="F334" s="225" t="s">
        <v>68</v>
      </c>
      <c r="G334" s="534" t="s">
        <v>69</v>
      </c>
      <c r="H334" s="535"/>
      <c r="I334" s="152"/>
    </row>
    <row r="335" spans="2:9" ht="14.4" thickBot="1" x14ac:dyDescent="0.3">
      <c r="B335" s="579"/>
      <c r="C335" s="580"/>
      <c r="D335" s="145"/>
      <c r="E335" s="237"/>
      <c r="F335" s="288"/>
      <c r="G335" s="556"/>
      <c r="H335" s="557"/>
      <c r="I335" s="151"/>
    </row>
    <row r="336" spans="2:9" ht="14.4" thickBot="1" x14ac:dyDescent="0.3">
      <c r="B336" s="148"/>
      <c r="C336" s="132"/>
      <c r="D336" s="129"/>
      <c r="E336" s="244"/>
      <c r="F336" s="243"/>
      <c r="G336" s="554" t="s">
        <v>71</v>
      </c>
      <c r="H336" s="555"/>
      <c r="I336" s="150">
        <f>ROUND(SUM(G334:H335),0)</f>
        <v>0</v>
      </c>
    </row>
    <row r="337" spans="2:9" ht="14.4" thickBot="1" x14ac:dyDescent="0.3">
      <c r="B337" s="128" t="s">
        <v>74</v>
      </c>
      <c r="C337" s="132"/>
      <c r="D337" s="129"/>
      <c r="E337" s="244"/>
      <c r="F337" s="243"/>
      <c r="G337" s="132"/>
      <c r="H337" s="132"/>
      <c r="I337" s="151"/>
    </row>
    <row r="338" spans="2:9" ht="15" customHeight="1" x14ac:dyDescent="0.25">
      <c r="B338" s="533" t="s">
        <v>11</v>
      </c>
      <c r="C338" s="534"/>
      <c r="D338" s="135" t="s">
        <v>65</v>
      </c>
      <c r="E338" s="225" t="s">
        <v>75</v>
      </c>
      <c r="F338" s="135" t="s">
        <v>76</v>
      </c>
      <c r="G338" s="534" t="s">
        <v>77</v>
      </c>
      <c r="H338" s="535"/>
      <c r="I338" s="162"/>
    </row>
    <row r="339" spans="2:9" x14ac:dyDescent="0.25">
      <c r="B339" s="536" t="str">
        <f>+'[3]1- CUADRILLAS'!$A$41</f>
        <v>AYUDANTE</v>
      </c>
      <c r="C339" s="537"/>
      <c r="D339" s="163" t="s">
        <v>78</v>
      </c>
      <c r="E339" s="229">
        <f>+'[3]1- CUADRILLAS'!$D$41</f>
        <v>14813</v>
      </c>
      <c r="F339" s="228">
        <v>0.56975697022885308</v>
      </c>
      <c r="G339" s="572">
        <f>F339*E339</f>
        <v>8439.8100000000013</v>
      </c>
      <c r="H339" s="573"/>
      <c r="I339" s="151"/>
    </row>
    <row r="340" spans="2:9" ht="14.4" thickBot="1" x14ac:dyDescent="0.3">
      <c r="B340" s="576"/>
      <c r="C340" s="577"/>
      <c r="D340" s="166"/>
      <c r="E340" s="227"/>
      <c r="F340" s="226"/>
      <c r="G340" s="577"/>
      <c r="H340" s="578"/>
      <c r="I340" s="151"/>
    </row>
    <row r="341" spans="2:9" ht="14.4" thickBot="1" x14ac:dyDescent="0.3">
      <c r="B341" s="169"/>
      <c r="C341" s="132"/>
      <c r="D341" s="129"/>
      <c r="E341" s="244"/>
      <c r="F341" s="243"/>
      <c r="G341" s="554" t="s">
        <v>71</v>
      </c>
      <c r="H341" s="555"/>
      <c r="I341" s="150">
        <f>(SUM(G339:H340))</f>
        <v>8439.8100000000013</v>
      </c>
    </row>
    <row r="342" spans="2:9" ht="14.4" thickBot="1" x14ac:dyDescent="0.3">
      <c r="B342" s="128" t="s">
        <v>79</v>
      </c>
      <c r="C342" s="160"/>
      <c r="D342" s="129"/>
      <c r="E342" s="244"/>
      <c r="F342" s="243"/>
      <c r="G342" s="132"/>
      <c r="H342" s="132"/>
      <c r="I342" s="151"/>
    </row>
    <row r="343" spans="2:9" x14ac:dyDescent="0.25">
      <c r="B343" s="533" t="s">
        <v>11</v>
      </c>
      <c r="C343" s="534"/>
      <c r="D343" s="135" t="s">
        <v>65</v>
      </c>
      <c r="E343" s="225" t="s">
        <v>75</v>
      </c>
      <c r="F343" s="135" t="s">
        <v>76</v>
      </c>
      <c r="G343" s="534" t="s">
        <v>77</v>
      </c>
      <c r="H343" s="535"/>
      <c r="I343" s="162"/>
    </row>
    <row r="344" spans="2:9" x14ac:dyDescent="0.25">
      <c r="B344" s="536" t="str">
        <f>+'[3]2- COMP BASICA'!$B$529</f>
        <v xml:space="preserve">VOLQUETA VIAJE 6 M3 CARGADO </v>
      </c>
      <c r="C344" s="537"/>
      <c r="D344" s="140" t="s">
        <v>142</v>
      </c>
      <c r="E344" s="141">
        <f>+'[3]2- COMP BASICA'!$R$529</f>
        <v>400000</v>
      </c>
      <c r="F344" s="402">
        <v>2E-3</v>
      </c>
      <c r="G344" s="566">
        <f>E344*F344</f>
        <v>800</v>
      </c>
      <c r="H344" s="567"/>
      <c r="I344" s="162"/>
    </row>
    <row r="345" spans="2:9" ht="14.4" thickBot="1" x14ac:dyDescent="0.3">
      <c r="B345" s="579"/>
      <c r="C345" s="580"/>
      <c r="D345" s="145"/>
      <c r="E345" s="237"/>
      <c r="F345" s="288"/>
      <c r="G345" s="581"/>
      <c r="H345" s="582"/>
      <c r="I345" s="151"/>
    </row>
    <row r="346" spans="2:9" ht="14.4" thickBot="1" x14ac:dyDescent="0.3">
      <c r="B346" s="172"/>
      <c r="C346" s="173"/>
      <c r="D346" s="174"/>
      <c r="E346" s="221"/>
      <c r="F346" s="220"/>
      <c r="G346" s="593" t="s">
        <v>71</v>
      </c>
      <c r="H346" s="594"/>
      <c r="I346" s="150">
        <f>ROUND(SUM(G344:H345),0)</f>
        <v>800</v>
      </c>
    </row>
    <row r="347" spans="2:9" ht="14.4" thickBot="1" x14ac:dyDescent="0.3">
      <c r="B347" s="148"/>
      <c r="C347" s="132"/>
      <c r="D347" s="129"/>
      <c r="E347" s="244"/>
      <c r="F347" s="243"/>
      <c r="G347" s="132"/>
      <c r="H347" s="179"/>
      <c r="I347" s="180"/>
    </row>
    <row r="348" spans="2:9" ht="14.4" thickBot="1" x14ac:dyDescent="0.3">
      <c r="B348" s="181"/>
      <c r="C348" s="182"/>
      <c r="D348" s="183"/>
      <c r="E348" s="217"/>
      <c r="F348" s="601" t="s">
        <v>80</v>
      </c>
      <c r="G348" s="601"/>
      <c r="H348" s="602"/>
      <c r="I348" s="185">
        <f>(SUM(I331:I346))</f>
        <v>10711.810000000001</v>
      </c>
    </row>
    <row r="349" spans="2:9" ht="14.4" thickBot="1" x14ac:dyDescent="0.3">
      <c r="B349" s="186"/>
      <c r="C349" s="187"/>
      <c r="D349" s="188"/>
      <c r="E349" s="549" t="s">
        <v>86</v>
      </c>
      <c r="F349" s="550"/>
      <c r="G349" s="550"/>
      <c r="H349" s="550"/>
      <c r="I349" s="203">
        <f>+SUM(I350:I353)</f>
        <v>3208.1870950000011</v>
      </c>
    </row>
    <row r="350" spans="2:9" x14ac:dyDescent="0.25">
      <c r="B350" s="196"/>
      <c r="C350" s="197"/>
      <c r="D350" s="193"/>
      <c r="E350" s="551" t="s">
        <v>87</v>
      </c>
      <c r="F350" s="552"/>
      <c r="G350" s="553"/>
      <c r="H350" s="204">
        <v>0.23</v>
      </c>
      <c r="I350" s="205">
        <f>I348*H350</f>
        <v>2463.7163000000005</v>
      </c>
    </row>
    <row r="351" spans="2:9" x14ac:dyDescent="0.25">
      <c r="B351" s="196"/>
      <c r="C351" s="197"/>
      <c r="D351" s="193"/>
      <c r="E351" s="521" t="s">
        <v>88</v>
      </c>
      <c r="F351" s="522"/>
      <c r="G351" s="523"/>
      <c r="H351" s="206">
        <v>0.01</v>
      </c>
      <c r="I351" s="207">
        <f>I348*H351</f>
        <v>107.11810000000001</v>
      </c>
    </row>
    <row r="352" spans="2:9" x14ac:dyDescent="0.25">
      <c r="B352" s="196"/>
      <c r="C352" s="197"/>
      <c r="D352" s="193"/>
      <c r="E352" s="521" t="s">
        <v>89</v>
      </c>
      <c r="F352" s="522"/>
      <c r="G352" s="523"/>
      <c r="H352" s="206">
        <v>0.05</v>
      </c>
      <c r="I352" s="207">
        <f>I348*H352</f>
        <v>535.59050000000013</v>
      </c>
    </row>
    <row r="353" spans="2:9" ht="14.4" thickBot="1" x14ac:dyDescent="0.3">
      <c r="B353" s="196"/>
      <c r="C353" s="197"/>
      <c r="D353" s="193"/>
      <c r="E353" s="544" t="s">
        <v>90</v>
      </c>
      <c r="F353" s="545"/>
      <c r="G353" s="546"/>
      <c r="H353" s="209">
        <v>0.19</v>
      </c>
      <c r="I353" s="207">
        <f>H353*I352</f>
        <v>101.76219500000002</v>
      </c>
    </row>
    <row r="354" spans="2:9" ht="14.4" thickBot="1" x14ac:dyDescent="0.3">
      <c r="B354" s="196"/>
      <c r="C354" s="197"/>
      <c r="D354" s="193"/>
      <c r="E354" s="547" t="s">
        <v>91</v>
      </c>
      <c r="F354" s="548"/>
      <c r="G354" s="548"/>
      <c r="H354" s="548"/>
      <c r="I354" s="210">
        <f>ROUND(I348+I349,0)</f>
        <v>13920</v>
      </c>
    </row>
    <row r="355" spans="2:9" x14ac:dyDescent="0.25">
      <c r="B355" s="196"/>
      <c r="C355" s="197"/>
      <c r="D355" s="193"/>
      <c r="E355" s="211"/>
      <c r="F355" s="212"/>
      <c r="G355" s="212"/>
      <c r="H355" s="212"/>
      <c r="I355" s="213"/>
    </row>
    <row r="356" spans="2:9" x14ac:dyDescent="0.25">
      <c r="B356" s="196"/>
      <c r="C356" s="197"/>
      <c r="D356" s="193"/>
      <c r="E356" s="211"/>
      <c r="F356" s="212"/>
      <c r="G356" s="212"/>
      <c r="H356" s="212"/>
      <c r="I356" s="213"/>
    </row>
    <row r="357" spans="2:9" x14ac:dyDescent="0.25">
      <c r="B357" s="299"/>
      <c r="C357" s="197"/>
      <c r="D357" s="193"/>
      <c r="E357" s="211"/>
      <c r="F357" s="212"/>
      <c r="G357" s="212"/>
      <c r="H357" s="212"/>
      <c r="I357" s="401"/>
    </row>
    <row r="358" spans="2:9" x14ac:dyDescent="0.25">
      <c r="B358" s="196"/>
      <c r="C358" s="197"/>
      <c r="D358" s="193"/>
      <c r="E358" s="211"/>
      <c r="F358" s="212"/>
      <c r="G358" s="212"/>
      <c r="H358" s="212"/>
      <c r="I358" s="213"/>
    </row>
    <row r="359" spans="2:9" x14ac:dyDescent="0.25">
      <c r="B359" s="191"/>
      <c r="C359" s="192"/>
      <c r="D359" s="193"/>
      <c r="E359" s="211"/>
      <c r="F359" s="194"/>
      <c r="G359" s="194"/>
      <c r="H359" s="194"/>
      <c r="I359" s="195"/>
    </row>
    <row r="360" spans="2:9" x14ac:dyDescent="0.25">
      <c r="B360" s="196" t="s">
        <v>81</v>
      </c>
      <c r="C360" s="197"/>
      <c r="D360" s="193"/>
      <c r="E360" s="211"/>
      <c r="F360" s="632" t="s">
        <v>82</v>
      </c>
      <c r="G360" s="632"/>
      <c r="H360" s="632"/>
      <c r="I360" s="633"/>
    </row>
    <row r="361" spans="2:9" ht="14.4" thickBot="1" x14ac:dyDescent="0.3">
      <c r="B361" s="181" t="s">
        <v>83</v>
      </c>
      <c r="C361" s="182"/>
      <c r="D361" s="183"/>
      <c r="E361" s="242"/>
      <c r="F361" s="570" t="s">
        <v>84</v>
      </c>
      <c r="G361" s="570"/>
      <c r="H361" s="570"/>
      <c r="I361" s="571"/>
    </row>
    <row r="362" spans="2:9" ht="23.4" customHeight="1" thickBot="1" x14ac:dyDescent="0.3"/>
    <row r="363" spans="2:9" ht="17.25" customHeight="1" x14ac:dyDescent="0.25">
      <c r="B363" s="524" t="str">
        <f>+'[3]2- COMP BASICA'!$B$2</f>
        <v>REPARACIONES LOCATIVAS LABORATORIO GENETICA REGIONAL NOR OCCIDENTE DEL INSTITUTO NACIONAL DE MEDICINA LEGAL Y CIENCIAS FORENSES.</v>
      </c>
      <c r="C363" s="525"/>
      <c r="D363" s="525"/>
      <c r="E363" s="525"/>
      <c r="F363" s="525"/>
      <c r="G363" s="526"/>
      <c r="H363" s="271" t="s">
        <v>62</v>
      </c>
      <c r="I363" s="331" t="str">
        <f>+'[3]BASE DEL PRESUPUESTO'!$C$4</f>
        <v>PRELIMINARES</v>
      </c>
    </row>
    <row r="364" spans="2:9" ht="33.75" customHeight="1" x14ac:dyDescent="0.25">
      <c r="B364" s="527"/>
      <c r="C364" s="528"/>
      <c r="D364" s="528"/>
      <c r="E364" s="528"/>
      <c r="F364" s="528"/>
      <c r="G364" s="529"/>
      <c r="H364" s="269" t="s">
        <v>63</v>
      </c>
      <c r="I364" s="404" t="str">
        <f>+'[3]BASE DEL PRESUPUESTO'!$B$14</f>
        <v>1.10</v>
      </c>
    </row>
    <row r="365" spans="2:9" ht="14.4" thickBot="1" x14ac:dyDescent="0.3">
      <c r="B365" s="267" t="s">
        <v>64</v>
      </c>
      <c r="C365" s="530" t="str">
        <f>+'[3]BASE DEL PRESUPUESTO'!$C$14</f>
        <v>Demolición de dintel en mampostería. Incluye resane de elementos afectados por la demolición</v>
      </c>
      <c r="D365" s="531"/>
      <c r="E365" s="531"/>
      <c r="F365" s="531"/>
      <c r="G365" s="532"/>
      <c r="H365" s="266" t="s">
        <v>65</v>
      </c>
      <c r="I365" s="330" t="str">
        <f>+'[3]BASE DEL PRESUPUESTO'!$D$14</f>
        <v>M</v>
      </c>
    </row>
    <row r="366" spans="2:9" x14ac:dyDescent="0.25">
      <c r="B366" s="264"/>
      <c r="C366" s="129"/>
      <c r="D366" s="129"/>
      <c r="E366" s="263"/>
      <c r="F366" s="262"/>
      <c r="G366" s="129"/>
      <c r="H366" s="129"/>
      <c r="I366" s="144"/>
    </row>
    <row r="367" spans="2:9" ht="14.4" thickBot="1" x14ac:dyDescent="0.3">
      <c r="B367" s="128" t="s">
        <v>66</v>
      </c>
      <c r="C367" s="129"/>
      <c r="D367" s="129"/>
      <c r="E367" s="244"/>
      <c r="F367" s="243"/>
      <c r="G367" s="132"/>
      <c r="H367" s="132"/>
      <c r="I367" s="133"/>
    </row>
    <row r="368" spans="2:9" x14ac:dyDescent="0.25">
      <c r="B368" s="533" t="s">
        <v>11</v>
      </c>
      <c r="C368" s="534"/>
      <c r="D368" s="135" t="s">
        <v>65</v>
      </c>
      <c r="E368" s="235" t="s">
        <v>67</v>
      </c>
      <c r="F368" s="225" t="s">
        <v>68</v>
      </c>
      <c r="G368" s="534" t="s">
        <v>69</v>
      </c>
      <c r="H368" s="535"/>
      <c r="I368" s="138"/>
    </row>
    <row r="369" spans="2:9" ht="27.75" customHeight="1" x14ac:dyDescent="0.25">
      <c r="B369" s="536" t="s">
        <v>28</v>
      </c>
      <c r="C369" s="537"/>
      <c r="D369" s="140" t="s">
        <v>29</v>
      </c>
      <c r="E369" s="241">
        <v>1</v>
      </c>
      <c r="F369" s="240">
        <f>ROUND(G379*10%,0)</f>
        <v>854</v>
      </c>
      <c r="G369" s="538">
        <f>E369*F369</f>
        <v>854</v>
      </c>
      <c r="H369" s="539"/>
      <c r="I369" s="144"/>
    </row>
    <row r="370" spans="2:9" ht="14.4" thickBot="1" x14ac:dyDescent="0.3">
      <c r="B370" s="540" t="str">
        <f>+'[3]2- COMP BASICA'!$B$518</f>
        <v>ANDAMIOS TUBULAR - 2 SECCIONES, 2 CRUCETAS, 1 PLANCHON</v>
      </c>
      <c r="C370" s="541"/>
      <c r="D370" s="258" t="s">
        <v>94</v>
      </c>
      <c r="E370" s="232">
        <v>0.16</v>
      </c>
      <c r="F370" s="403">
        <f>+'[3]2- COMP BASICA'!$R$518</f>
        <v>3926.1846867908616</v>
      </c>
      <c r="G370" s="542">
        <f>E370*F370</f>
        <v>628.18954988653786</v>
      </c>
      <c r="H370" s="543"/>
      <c r="I370" s="133"/>
    </row>
    <row r="371" spans="2:9" ht="14.4" thickBot="1" x14ac:dyDescent="0.3">
      <c r="B371" s="148"/>
      <c r="C371" s="132"/>
      <c r="D371" s="129"/>
      <c r="E371" s="244"/>
      <c r="F371" s="243"/>
      <c r="G371" s="554" t="s">
        <v>71</v>
      </c>
      <c r="H371" s="555"/>
      <c r="I371" s="150">
        <f>ROUND(SUM(G369:H370),0)</f>
        <v>1482</v>
      </c>
    </row>
    <row r="372" spans="2:9" ht="14.4" thickBot="1" x14ac:dyDescent="0.3">
      <c r="B372" s="128" t="s">
        <v>72</v>
      </c>
      <c r="C372" s="132"/>
      <c r="D372" s="129"/>
      <c r="E372" s="244"/>
      <c r="F372" s="243"/>
      <c r="G372" s="132"/>
      <c r="H372" s="132"/>
      <c r="I372" s="151"/>
    </row>
    <row r="373" spans="2:9" ht="14.4" thickBot="1" x14ac:dyDescent="0.3">
      <c r="B373" s="629" t="s">
        <v>11</v>
      </c>
      <c r="C373" s="630"/>
      <c r="D373" s="275" t="s">
        <v>65</v>
      </c>
      <c r="E373" s="387" t="s">
        <v>67</v>
      </c>
      <c r="F373" s="276" t="s">
        <v>68</v>
      </c>
      <c r="G373" s="630" t="s">
        <v>69</v>
      </c>
      <c r="H373" s="631"/>
      <c r="I373" s="152"/>
    </row>
    <row r="374" spans="2:9" x14ac:dyDescent="0.25">
      <c r="B374" s="638" t="str">
        <f>+'[3]2- COMP BASICA'!$B$38</f>
        <v>MORTERO 1:3</v>
      </c>
      <c r="C374" s="639"/>
      <c r="D374" s="386" t="s">
        <v>93</v>
      </c>
      <c r="E374" s="385">
        <v>0.01</v>
      </c>
      <c r="F374" s="405">
        <f>+'[3]2- COMP BASICA'!$R$38</f>
        <v>541079.33133321581</v>
      </c>
      <c r="G374" s="640">
        <f>+E374*F374</f>
        <v>5410.7933133321585</v>
      </c>
      <c r="H374" s="641"/>
      <c r="I374" s="151"/>
    </row>
    <row r="375" spans="2:9" ht="14.4" thickBot="1" x14ac:dyDescent="0.3">
      <c r="B375" s="579"/>
      <c r="C375" s="580"/>
      <c r="D375" s="145"/>
      <c r="E375" s="237"/>
      <c r="F375" s="288"/>
      <c r="G375" s="556"/>
      <c r="H375" s="557"/>
      <c r="I375" s="151"/>
    </row>
    <row r="376" spans="2:9" ht="14.4" thickBot="1" x14ac:dyDescent="0.3">
      <c r="B376" s="148"/>
      <c r="C376" s="132"/>
      <c r="D376" s="129"/>
      <c r="E376" s="244"/>
      <c r="F376" s="243"/>
      <c r="G376" s="554" t="s">
        <v>71</v>
      </c>
      <c r="H376" s="555"/>
      <c r="I376" s="150">
        <f>ROUND(SUM(G373:H375),0)</f>
        <v>5411</v>
      </c>
    </row>
    <row r="377" spans="2:9" ht="14.4" thickBot="1" x14ac:dyDescent="0.3">
      <c r="B377" s="128" t="s">
        <v>74</v>
      </c>
      <c r="C377" s="132"/>
      <c r="D377" s="129"/>
      <c r="E377" s="244"/>
      <c r="F377" s="243"/>
      <c r="G377" s="132"/>
      <c r="H377" s="132"/>
      <c r="I377" s="151"/>
    </row>
    <row r="378" spans="2:9" x14ac:dyDescent="0.25">
      <c r="B378" s="533" t="s">
        <v>11</v>
      </c>
      <c r="C378" s="534"/>
      <c r="D378" s="135" t="s">
        <v>65</v>
      </c>
      <c r="E378" s="225" t="s">
        <v>75</v>
      </c>
      <c r="F378" s="135" t="s">
        <v>76</v>
      </c>
      <c r="G378" s="534" t="s">
        <v>77</v>
      </c>
      <c r="H378" s="535"/>
      <c r="I378" s="162"/>
    </row>
    <row r="379" spans="2:9" x14ac:dyDescent="0.25">
      <c r="B379" s="536" t="str">
        <f>+'[3]1- CUADRILLAS'!$A$50</f>
        <v>CUADRILLA DE 2 AYUDANTES</v>
      </c>
      <c r="C379" s="537"/>
      <c r="D379" s="163" t="s">
        <v>78</v>
      </c>
      <c r="E379" s="229">
        <f>+'[3]1- CUADRILLAS'!$D$50</f>
        <v>29626</v>
      </c>
      <c r="F379" s="228">
        <v>0.28820360494160541</v>
      </c>
      <c r="G379" s="572">
        <f>F379*E379</f>
        <v>8538.3200000000015</v>
      </c>
      <c r="H379" s="573"/>
      <c r="I379" s="151"/>
    </row>
    <row r="380" spans="2:9" ht="14.4" thickBot="1" x14ac:dyDescent="0.3">
      <c r="B380" s="576"/>
      <c r="C380" s="577"/>
      <c r="D380" s="166"/>
      <c r="E380" s="227"/>
      <c r="F380" s="226"/>
      <c r="G380" s="577"/>
      <c r="H380" s="578"/>
      <c r="I380" s="151"/>
    </row>
    <row r="381" spans="2:9" ht="14.4" thickBot="1" x14ac:dyDescent="0.3">
      <c r="B381" s="169"/>
      <c r="C381" s="132"/>
      <c r="D381" s="129"/>
      <c r="E381" s="244"/>
      <c r="F381" s="243"/>
      <c r="G381" s="554" t="s">
        <v>71</v>
      </c>
      <c r="H381" s="555"/>
      <c r="I381" s="150">
        <f>SUM(G379:H380)</f>
        <v>8538.3200000000015</v>
      </c>
    </row>
    <row r="382" spans="2:9" ht="14.4" thickBot="1" x14ac:dyDescent="0.3">
      <c r="B382" s="128" t="s">
        <v>79</v>
      </c>
      <c r="C382" s="160"/>
      <c r="D382" s="129"/>
      <c r="E382" s="244"/>
      <c r="F382" s="243"/>
      <c r="G382" s="132"/>
      <c r="H382" s="132"/>
      <c r="I382" s="151"/>
    </row>
    <row r="383" spans="2:9" x14ac:dyDescent="0.25">
      <c r="B383" s="533" t="s">
        <v>11</v>
      </c>
      <c r="C383" s="534"/>
      <c r="D383" s="135" t="s">
        <v>65</v>
      </c>
      <c r="E383" s="225" t="s">
        <v>75</v>
      </c>
      <c r="F383" s="135" t="s">
        <v>76</v>
      </c>
      <c r="G383" s="534" t="s">
        <v>77</v>
      </c>
      <c r="H383" s="535"/>
      <c r="I383" s="162"/>
    </row>
    <row r="384" spans="2:9" x14ac:dyDescent="0.25">
      <c r="B384" s="536" t="str">
        <f>+'[3]2- COMP BASICA'!$B$529</f>
        <v xml:space="preserve">VOLQUETA VIAJE 6 M3 CARGADO </v>
      </c>
      <c r="C384" s="537"/>
      <c r="D384" s="140" t="s">
        <v>142</v>
      </c>
      <c r="E384" s="141">
        <f>+'[3]2- COMP BASICA'!$R$529</f>
        <v>400000</v>
      </c>
      <c r="F384" s="402">
        <v>0.01</v>
      </c>
      <c r="G384" s="566">
        <f>E384*F384</f>
        <v>4000</v>
      </c>
      <c r="H384" s="567"/>
      <c r="I384" s="162"/>
    </row>
    <row r="385" spans="2:9" ht="14.4" thickBot="1" x14ac:dyDescent="0.3">
      <c r="B385" s="579"/>
      <c r="C385" s="580"/>
      <c r="D385" s="145"/>
      <c r="E385" s="237"/>
      <c r="F385" s="288"/>
      <c r="G385" s="581"/>
      <c r="H385" s="582"/>
      <c r="I385" s="151"/>
    </row>
    <row r="386" spans="2:9" ht="14.4" thickBot="1" x14ac:dyDescent="0.3">
      <c r="B386" s="172"/>
      <c r="C386" s="173"/>
      <c r="D386" s="174"/>
      <c r="E386" s="221"/>
      <c r="F386" s="220"/>
      <c r="G386" s="593" t="s">
        <v>71</v>
      </c>
      <c r="H386" s="594"/>
      <c r="I386" s="150">
        <f>ROUND(SUM(G384:H385),0)</f>
        <v>4000</v>
      </c>
    </row>
    <row r="387" spans="2:9" ht="14.4" thickBot="1" x14ac:dyDescent="0.3">
      <c r="B387" s="148"/>
      <c r="C387" s="132"/>
      <c r="D387" s="129"/>
      <c r="E387" s="244"/>
      <c r="F387" s="243"/>
      <c r="G387" s="132"/>
      <c r="H387" s="179"/>
      <c r="I387" s="180"/>
    </row>
    <row r="388" spans="2:9" ht="14.4" thickBot="1" x14ac:dyDescent="0.3">
      <c r="B388" s="181"/>
      <c r="C388" s="182"/>
      <c r="D388" s="183"/>
      <c r="E388" s="217"/>
      <c r="F388" s="601" t="s">
        <v>80</v>
      </c>
      <c r="G388" s="601"/>
      <c r="H388" s="602"/>
      <c r="I388" s="185">
        <f>(SUM(I371:I386))</f>
        <v>19431.32</v>
      </c>
    </row>
    <row r="389" spans="2:9" ht="14.4" thickBot="1" x14ac:dyDescent="0.3">
      <c r="B389" s="186"/>
      <c r="C389" s="187"/>
      <c r="D389" s="188"/>
      <c r="E389" s="549" t="s">
        <v>86</v>
      </c>
      <c r="F389" s="550"/>
      <c r="G389" s="550"/>
      <c r="H389" s="550"/>
      <c r="I389" s="203">
        <f>+SUM(I390:I393)</f>
        <v>5819.680339999999</v>
      </c>
    </row>
    <row r="390" spans="2:9" x14ac:dyDescent="0.25">
      <c r="B390" s="196"/>
      <c r="C390" s="197"/>
      <c r="D390" s="193"/>
      <c r="E390" s="551" t="s">
        <v>87</v>
      </c>
      <c r="F390" s="552"/>
      <c r="G390" s="553"/>
      <c r="H390" s="204">
        <v>0.23</v>
      </c>
      <c r="I390" s="205">
        <f>I388*H390</f>
        <v>4469.2035999999998</v>
      </c>
    </row>
    <row r="391" spans="2:9" x14ac:dyDescent="0.25">
      <c r="B391" s="196"/>
      <c r="C391" s="197"/>
      <c r="D391" s="193"/>
      <c r="E391" s="521" t="s">
        <v>88</v>
      </c>
      <c r="F391" s="522"/>
      <c r="G391" s="523"/>
      <c r="H391" s="206">
        <v>0.01</v>
      </c>
      <c r="I391" s="207">
        <f>I388*H391</f>
        <v>194.31319999999999</v>
      </c>
    </row>
    <row r="392" spans="2:9" ht="23.4" customHeight="1" x14ac:dyDescent="0.25">
      <c r="B392" s="196"/>
      <c r="C392" s="197"/>
      <c r="D392" s="193"/>
      <c r="E392" s="521" t="s">
        <v>89</v>
      </c>
      <c r="F392" s="522"/>
      <c r="G392" s="523"/>
      <c r="H392" s="206">
        <v>0.05</v>
      </c>
      <c r="I392" s="207">
        <f>I388*H392</f>
        <v>971.56600000000003</v>
      </c>
    </row>
    <row r="393" spans="2:9" ht="17.25" customHeight="1" thickBot="1" x14ac:dyDescent="0.3">
      <c r="B393" s="196"/>
      <c r="C393" s="197"/>
      <c r="D393" s="193"/>
      <c r="E393" s="544" t="s">
        <v>90</v>
      </c>
      <c r="F393" s="545"/>
      <c r="G393" s="546"/>
      <c r="H393" s="209">
        <v>0.19</v>
      </c>
      <c r="I393" s="207">
        <f>H393*I392</f>
        <v>184.59754000000001</v>
      </c>
    </row>
    <row r="394" spans="2:9" ht="42.75" customHeight="1" thickBot="1" x14ac:dyDescent="0.3">
      <c r="B394" s="196"/>
      <c r="C394" s="197"/>
      <c r="D394" s="193"/>
      <c r="E394" s="547" t="s">
        <v>91</v>
      </c>
      <c r="F394" s="548"/>
      <c r="G394" s="548"/>
      <c r="H394" s="548"/>
      <c r="I394" s="210">
        <f>ROUND(I388+I389,0)</f>
        <v>25251</v>
      </c>
    </row>
    <row r="395" spans="2:9" x14ac:dyDescent="0.25">
      <c r="B395" s="196"/>
      <c r="C395" s="197"/>
      <c r="D395" s="193"/>
      <c r="E395" s="211"/>
      <c r="F395" s="212"/>
      <c r="G395" s="212"/>
      <c r="H395" s="212"/>
      <c r="I395" s="213"/>
    </row>
    <row r="396" spans="2:9" x14ac:dyDescent="0.25">
      <c r="B396" s="196"/>
      <c r="C396" s="197"/>
      <c r="D396" s="193"/>
      <c r="E396" s="211"/>
      <c r="F396" s="212"/>
      <c r="G396" s="212"/>
      <c r="H396" s="212"/>
      <c r="I396" s="213"/>
    </row>
    <row r="397" spans="2:9" x14ac:dyDescent="0.25">
      <c r="B397" s="299"/>
      <c r="C397" s="197"/>
      <c r="D397" s="193"/>
      <c r="E397" s="211"/>
      <c r="F397" s="212"/>
      <c r="G397" s="212"/>
      <c r="H397" s="212"/>
      <c r="I397" s="401"/>
    </row>
    <row r="398" spans="2:9" x14ac:dyDescent="0.25">
      <c r="B398" s="196"/>
      <c r="C398" s="197"/>
      <c r="D398" s="193"/>
      <c r="E398" s="211"/>
      <c r="F398" s="212"/>
      <c r="G398" s="212"/>
      <c r="H398" s="212"/>
      <c r="I398" s="213"/>
    </row>
    <row r="399" spans="2:9" ht="27.75" customHeight="1" x14ac:dyDescent="0.25">
      <c r="B399" s="191"/>
      <c r="C399" s="192"/>
      <c r="D399" s="193"/>
      <c r="E399" s="211"/>
      <c r="F399" s="194"/>
      <c r="G399" s="194"/>
      <c r="H399" s="194"/>
      <c r="I399" s="195"/>
    </row>
    <row r="400" spans="2:9" x14ac:dyDescent="0.25">
      <c r="B400" s="196" t="s">
        <v>81</v>
      </c>
      <c r="C400" s="197"/>
      <c r="D400" s="193"/>
      <c r="E400" s="211"/>
      <c r="F400" s="632" t="s">
        <v>82</v>
      </c>
      <c r="G400" s="632"/>
      <c r="H400" s="632"/>
      <c r="I400" s="633"/>
    </row>
    <row r="401" spans="2:9" ht="14.4" thickBot="1" x14ac:dyDescent="0.3">
      <c r="B401" s="181" t="s">
        <v>83</v>
      </c>
      <c r="C401" s="182"/>
      <c r="D401" s="183"/>
      <c r="E401" s="242"/>
      <c r="F401" s="570" t="s">
        <v>84</v>
      </c>
      <c r="G401" s="570"/>
      <c r="H401" s="570"/>
      <c r="I401" s="571"/>
    </row>
    <row r="402" spans="2:9" ht="14.4" thickBot="1" x14ac:dyDescent="0.3"/>
    <row r="403" spans="2:9" x14ac:dyDescent="0.25">
      <c r="B403" s="524" t="str">
        <f>+'[3]2- COMP BASICA'!$B$2</f>
        <v>REPARACIONES LOCATIVAS LABORATORIO GENETICA REGIONAL NOR OCCIDENTE DEL INSTITUTO NACIONAL DE MEDICINA LEGAL Y CIENCIAS FORENSES.</v>
      </c>
      <c r="C403" s="525"/>
      <c r="D403" s="525"/>
      <c r="E403" s="525"/>
      <c r="F403" s="525"/>
      <c r="G403" s="526"/>
      <c r="H403" s="271" t="s">
        <v>62</v>
      </c>
      <c r="I403" s="331" t="str">
        <f>+'[3]BASE DEL PRESUPUESTO'!$C$4</f>
        <v>PRELIMINARES</v>
      </c>
    </row>
    <row r="404" spans="2:9" x14ac:dyDescent="0.25">
      <c r="B404" s="527"/>
      <c r="C404" s="528"/>
      <c r="D404" s="528"/>
      <c r="E404" s="528"/>
      <c r="F404" s="528"/>
      <c r="G404" s="529"/>
      <c r="H404" s="269" t="s">
        <v>63</v>
      </c>
      <c r="I404" s="404" t="str">
        <f>+'[3]BASE DEL PRESUPUESTO'!$B$15</f>
        <v>1.11</v>
      </c>
    </row>
    <row r="405" spans="2:9" ht="14.4" thickBot="1" x14ac:dyDescent="0.3">
      <c r="B405" s="267" t="s">
        <v>64</v>
      </c>
      <c r="C405" s="530" t="str">
        <f>+'[3]BASE DEL PRESUPUESTO'!$C$15</f>
        <v>Demolición de poyo en mampostería. Incluye resane de elementos afectados por la demolición</v>
      </c>
      <c r="D405" s="531"/>
      <c r="E405" s="531"/>
      <c r="F405" s="531"/>
      <c r="G405" s="532"/>
      <c r="H405" s="266" t="s">
        <v>65</v>
      </c>
      <c r="I405" s="330" t="str">
        <f>+'[3]BASE DEL PRESUPUESTO'!$D$15</f>
        <v>M</v>
      </c>
    </row>
    <row r="406" spans="2:9" x14ac:dyDescent="0.25">
      <c r="B406" s="264"/>
      <c r="C406" s="129"/>
      <c r="D406" s="129"/>
      <c r="E406" s="263"/>
      <c r="F406" s="262"/>
      <c r="G406" s="129"/>
      <c r="H406" s="129"/>
      <c r="I406" s="144"/>
    </row>
    <row r="407" spans="2:9" ht="14.4" thickBot="1" x14ac:dyDescent="0.3">
      <c r="B407" s="128" t="s">
        <v>66</v>
      </c>
      <c r="C407" s="129"/>
      <c r="D407" s="129"/>
      <c r="E407" s="244"/>
      <c r="F407" s="243"/>
      <c r="G407" s="132"/>
      <c r="H407" s="132"/>
      <c r="I407" s="133"/>
    </row>
    <row r="408" spans="2:9" x14ac:dyDescent="0.25">
      <c r="B408" s="533" t="s">
        <v>11</v>
      </c>
      <c r="C408" s="534"/>
      <c r="D408" s="135" t="s">
        <v>65</v>
      </c>
      <c r="E408" s="235" t="s">
        <v>67</v>
      </c>
      <c r="F408" s="225" t="s">
        <v>68</v>
      </c>
      <c r="G408" s="534" t="s">
        <v>69</v>
      </c>
      <c r="H408" s="535"/>
      <c r="I408" s="138"/>
    </row>
    <row r="409" spans="2:9" x14ac:dyDescent="0.25">
      <c r="B409" s="536" t="s">
        <v>28</v>
      </c>
      <c r="C409" s="537"/>
      <c r="D409" s="140" t="s">
        <v>29</v>
      </c>
      <c r="E409" s="241">
        <v>1</v>
      </c>
      <c r="F409" s="240">
        <f>ROUND(G419*10%,0)</f>
        <v>941</v>
      </c>
      <c r="G409" s="538">
        <f>E409*F409</f>
        <v>941</v>
      </c>
      <c r="H409" s="539"/>
      <c r="I409" s="144"/>
    </row>
    <row r="410" spans="2:9" ht="14.4" thickBot="1" x14ac:dyDescent="0.3">
      <c r="B410" s="540"/>
      <c r="C410" s="541"/>
      <c r="D410" s="258"/>
      <c r="E410" s="232"/>
      <c r="F410" s="403"/>
      <c r="G410" s="542"/>
      <c r="H410" s="543"/>
      <c r="I410" s="133"/>
    </row>
    <row r="411" spans="2:9" ht="14.4" thickBot="1" x14ac:dyDescent="0.3">
      <c r="B411" s="148"/>
      <c r="C411" s="132"/>
      <c r="D411" s="129"/>
      <c r="E411" s="244"/>
      <c r="F411" s="243"/>
      <c r="G411" s="554" t="s">
        <v>71</v>
      </c>
      <c r="H411" s="555"/>
      <c r="I411" s="150">
        <f>ROUND(SUM(G409:H410),0)</f>
        <v>941</v>
      </c>
    </row>
    <row r="412" spans="2:9" ht="14.4" thickBot="1" x14ac:dyDescent="0.3">
      <c r="B412" s="128" t="s">
        <v>72</v>
      </c>
      <c r="C412" s="132"/>
      <c r="D412" s="129"/>
      <c r="E412" s="244"/>
      <c r="F412" s="243"/>
      <c r="G412" s="132"/>
      <c r="H412" s="132"/>
      <c r="I412" s="151"/>
    </row>
    <row r="413" spans="2:9" ht="14.4" thickBot="1" x14ac:dyDescent="0.3">
      <c r="B413" s="533" t="s">
        <v>11</v>
      </c>
      <c r="C413" s="534"/>
      <c r="D413" s="135" t="s">
        <v>65</v>
      </c>
      <c r="E413" s="235" t="s">
        <v>67</v>
      </c>
      <c r="F413" s="225" t="s">
        <v>68</v>
      </c>
      <c r="G413" s="534" t="s">
        <v>69</v>
      </c>
      <c r="H413" s="535"/>
      <c r="I413" s="152"/>
    </row>
    <row r="414" spans="2:9" x14ac:dyDescent="0.25">
      <c r="B414" s="638" t="str">
        <f>+'[3]2- COMP BASICA'!$B$38</f>
        <v>MORTERO 1:3</v>
      </c>
      <c r="C414" s="639"/>
      <c r="D414" s="386" t="s">
        <v>93</v>
      </c>
      <c r="E414" s="406">
        <v>1.2999999999999999E-2</v>
      </c>
      <c r="F414" s="405">
        <f>+'[3]2- COMP BASICA'!$R$38</f>
        <v>541079.33133321581</v>
      </c>
      <c r="G414" s="640">
        <f>+E414*F414</f>
        <v>7034.0313073318057</v>
      </c>
      <c r="H414" s="641"/>
      <c r="I414" s="152"/>
    </row>
    <row r="415" spans="2:9" ht="14.4" thickBot="1" x14ac:dyDescent="0.3">
      <c r="B415" s="579"/>
      <c r="C415" s="580"/>
      <c r="D415" s="145"/>
      <c r="E415" s="237"/>
      <c r="F415" s="288"/>
      <c r="G415" s="556"/>
      <c r="H415" s="557"/>
      <c r="I415" s="151"/>
    </row>
    <row r="416" spans="2:9" ht="14.4" thickBot="1" x14ac:dyDescent="0.3">
      <c r="B416" s="148"/>
      <c r="C416" s="132"/>
      <c r="D416" s="129"/>
      <c r="E416" s="244"/>
      <c r="F416" s="243"/>
      <c r="G416" s="554" t="s">
        <v>71</v>
      </c>
      <c r="H416" s="555"/>
      <c r="I416" s="150">
        <f>ROUND(SUM(G413:H415),0)</f>
        <v>7034</v>
      </c>
    </row>
    <row r="417" spans="2:9" ht="14.4" thickBot="1" x14ac:dyDescent="0.3">
      <c r="B417" s="128" t="s">
        <v>74</v>
      </c>
      <c r="C417" s="132"/>
      <c r="D417" s="129"/>
      <c r="E417" s="244"/>
      <c r="F417" s="243"/>
      <c r="G417" s="132"/>
      <c r="H417" s="132"/>
      <c r="I417" s="151"/>
    </row>
    <row r="418" spans="2:9" x14ac:dyDescent="0.25">
      <c r="B418" s="533" t="s">
        <v>11</v>
      </c>
      <c r="C418" s="534"/>
      <c r="D418" s="135" t="s">
        <v>65</v>
      </c>
      <c r="E418" s="225" t="s">
        <v>75</v>
      </c>
      <c r="F418" s="135" t="s">
        <v>76</v>
      </c>
      <c r="G418" s="534" t="s">
        <v>77</v>
      </c>
      <c r="H418" s="535"/>
      <c r="I418" s="162"/>
    </row>
    <row r="419" spans="2:9" x14ac:dyDescent="0.25">
      <c r="B419" s="536" t="str">
        <f>+'[3]1- CUADRILLAS'!$A$50</f>
        <v>CUADRILLA DE 2 AYUDANTES</v>
      </c>
      <c r="C419" s="537"/>
      <c r="D419" s="163" t="s">
        <v>78</v>
      </c>
      <c r="E419" s="229">
        <f>+'[3]1- CUADRILLAS'!$D$50</f>
        <v>29626</v>
      </c>
      <c r="F419" s="228">
        <v>0.31757949098764598</v>
      </c>
      <c r="G419" s="572">
        <f>F419*E419</f>
        <v>9408.61</v>
      </c>
      <c r="H419" s="573"/>
      <c r="I419" s="151"/>
    </row>
    <row r="420" spans="2:9" ht="14.4" thickBot="1" x14ac:dyDescent="0.3">
      <c r="B420" s="576"/>
      <c r="C420" s="577"/>
      <c r="D420" s="166"/>
      <c r="E420" s="227"/>
      <c r="F420" s="226"/>
      <c r="G420" s="577"/>
      <c r="H420" s="578"/>
      <c r="I420" s="151"/>
    </row>
    <row r="421" spans="2:9" ht="14.4" thickBot="1" x14ac:dyDescent="0.3">
      <c r="B421" s="169"/>
      <c r="C421" s="132"/>
      <c r="D421" s="129"/>
      <c r="E421" s="244"/>
      <c r="F421" s="243"/>
      <c r="G421" s="554" t="s">
        <v>71</v>
      </c>
      <c r="H421" s="555"/>
      <c r="I421" s="150">
        <f>SUM(G419:H420)</f>
        <v>9408.61</v>
      </c>
    </row>
    <row r="422" spans="2:9" ht="14.4" thickBot="1" x14ac:dyDescent="0.3">
      <c r="B422" s="128" t="s">
        <v>79</v>
      </c>
      <c r="C422" s="160"/>
      <c r="D422" s="129"/>
      <c r="E422" s="244"/>
      <c r="F422" s="243"/>
      <c r="G422" s="132"/>
      <c r="H422" s="132"/>
      <c r="I422" s="151"/>
    </row>
    <row r="423" spans="2:9" x14ac:dyDescent="0.25">
      <c r="B423" s="533" t="s">
        <v>11</v>
      </c>
      <c r="C423" s="534"/>
      <c r="D423" s="135" t="s">
        <v>65</v>
      </c>
      <c r="E423" s="225" t="s">
        <v>75</v>
      </c>
      <c r="F423" s="135" t="s">
        <v>76</v>
      </c>
      <c r="G423" s="534" t="s">
        <v>77</v>
      </c>
      <c r="H423" s="535"/>
      <c r="I423" s="162"/>
    </row>
    <row r="424" spans="2:9" x14ac:dyDescent="0.25">
      <c r="B424" s="536" t="str">
        <f>+'[3]2- COMP BASICA'!$B$529</f>
        <v xml:space="preserve">VOLQUETA VIAJE 6 M3 CARGADO </v>
      </c>
      <c r="C424" s="537"/>
      <c r="D424" s="140" t="s">
        <v>142</v>
      </c>
      <c r="E424" s="141">
        <f>+'[3]2- COMP BASICA'!$R$529</f>
        <v>400000</v>
      </c>
      <c r="F424" s="402">
        <v>0.01</v>
      </c>
      <c r="G424" s="566">
        <f>E424*F424</f>
        <v>4000</v>
      </c>
      <c r="H424" s="567"/>
      <c r="I424" s="162"/>
    </row>
    <row r="425" spans="2:9" ht="14.4" thickBot="1" x14ac:dyDescent="0.3">
      <c r="B425" s="579"/>
      <c r="C425" s="580"/>
      <c r="D425" s="145"/>
      <c r="E425" s="237"/>
      <c r="F425" s="288"/>
      <c r="G425" s="581"/>
      <c r="H425" s="582"/>
      <c r="I425" s="151"/>
    </row>
    <row r="426" spans="2:9" ht="14.4" thickBot="1" x14ac:dyDescent="0.3">
      <c r="B426" s="172"/>
      <c r="C426" s="173"/>
      <c r="D426" s="174"/>
      <c r="E426" s="221"/>
      <c r="F426" s="220"/>
      <c r="G426" s="593" t="s">
        <v>71</v>
      </c>
      <c r="H426" s="594"/>
      <c r="I426" s="150">
        <f>ROUND(SUM(G424:H425),0)</f>
        <v>4000</v>
      </c>
    </row>
    <row r="427" spans="2:9" ht="14.4" thickBot="1" x14ac:dyDescent="0.3">
      <c r="B427" s="148"/>
      <c r="C427" s="132"/>
      <c r="D427" s="129"/>
      <c r="E427" s="244"/>
      <c r="F427" s="243"/>
      <c r="G427" s="132"/>
      <c r="H427" s="179"/>
      <c r="I427" s="180"/>
    </row>
    <row r="428" spans="2:9" ht="14.4" thickBot="1" x14ac:dyDescent="0.3">
      <c r="B428" s="181"/>
      <c r="C428" s="182"/>
      <c r="D428" s="183"/>
      <c r="E428" s="217"/>
      <c r="F428" s="601" t="s">
        <v>80</v>
      </c>
      <c r="G428" s="601"/>
      <c r="H428" s="602"/>
      <c r="I428" s="185">
        <f>(SUM(I411:I426))</f>
        <v>21383.61</v>
      </c>
    </row>
    <row r="429" spans="2:9" ht="14.4" thickBot="1" x14ac:dyDescent="0.3">
      <c r="B429" s="186"/>
      <c r="C429" s="187"/>
      <c r="D429" s="188"/>
      <c r="E429" s="549" t="s">
        <v>86</v>
      </c>
      <c r="F429" s="550"/>
      <c r="G429" s="550"/>
      <c r="H429" s="550"/>
      <c r="I429" s="203">
        <f>+SUM(I430:I433)</f>
        <v>6404.3911950000011</v>
      </c>
    </row>
    <row r="430" spans="2:9" x14ac:dyDescent="0.25">
      <c r="B430" s="196"/>
      <c r="C430" s="197"/>
      <c r="D430" s="193"/>
      <c r="E430" s="551" t="s">
        <v>87</v>
      </c>
      <c r="F430" s="552"/>
      <c r="G430" s="553"/>
      <c r="H430" s="204">
        <v>0.23</v>
      </c>
      <c r="I430" s="205">
        <f>I428*H430</f>
        <v>4918.2303000000002</v>
      </c>
    </row>
    <row r="431" spans="2:9" x14ac:dyDescent="0.25">
      <c r="B431" s="196"/>
      <c r="C431" s="197"/>
      <c r="D431" s="193"/>
      <c r="E431" s="521" t="s">
        <v>88</v>
      </c>
      <c r="F431" s="522"/>
      <c r="G431" s="523"/>
      <c r="H431" s="206">
        <v>0.01</v>
      </c>
      <c r="I431" s="207">
        <f>I428*H431</f>
        <v>213.83610000000002</v>
      </c>
    </row>
    <row r="432" spans="2:9" x14ac:dyDescent="0.25">
      <c r="B432" s="196"/>
      <c r="C432" s="197"/>
      <c r="D432" s="193"/>
      <c r="E432" s="521" t="s">
        <v>89</v>
      </c>
      <c r="F432" s="522"/>
      <c r="G432" s="523"/>
      <c r="H432" s="206">
        <v>0.05</v>
      </c>
      <c r="I432" s="207">
        <f>I428*H432</f>
        <v>1069.1805000000002</v>
      </c>
    </row>
    <row r="433" spans="2:9" ht="14.4" thickBot="1" x14ac:dyDescent="0.3">
      <c r="B433" s="196"/>
      <c r="C433" s="197"/>
      <c r="D433" s="193"/>
      <c r="E433" s="544" t="s">
        <v>90</v>
      </c>
      <c r="F433" s="545"/>
      <c r="G433" s="546"/>
      <c r="H433" s="209">
        <v>0.19</v>
      </c>
      <c r="I433" s="207">
        <f>H433*I432</f>
        <v>203.14429500000003</v>
      </c>
    </row>
    <row r="434" spans="2:9" ht="14.4" thickBot="1" x14ac:dyDescent="0.3">
      <c r="B434" s="196"/>
      <c r="C434" s="197"/>
      <c r="D434" s="193"/>
      <c r="E434" s="547" t="s">
        <v>91</v>
      </c>
      <c r="F434" s="548"/>
      <c r="G434" s="548"/>
      <c r="H434" s="548"/>
      <c r="I434" s="210">
        <f>ROUND(I428+I429,0)</f>
        <v>27788</v>
      </c>
    </row>
    <row r="435" spans="2:9" x14ac:dyDescent="0.25">
      <c r="B435" s="196"/>
      <c r="C435" s="197"/>
      <c r="D435" s="193"/>
      <c r="E435" s="211"/>
      <c r="F435" s="212"/>
      <c r="G435" s="212"/>
      <c r="H435" s="212"/>
      <c r="I435" s="213"/>
    </row>
    <row r="436" spans="2:9" x14ac:dyDescent="0.25">
      <c r="B436" s="196"/>
      <c r="C436" s="197"/>
      <c r="D436" s="193"/>
      <c r="E436" s="211"/>
      <c r="F436" s="212"/>
      <c r="G436" s="212"/>
      <c r="H436" s="212"/>
      <c r="I436" s="213"/>
    </row>
    <row r="437" spans="2:9" x14ac:dyDescent="0.25">
      <c r="B437" s="299"/>
      <c r="C437" s="197"/>
      <c r="D437" s="193"/>
      <c r="E437" s="211"/>
      <c r="F437" s="212"/>
      <c r="G437" s="212"/>
      <c r="H437" s="212"/>
      <c r="I437" s="401"/>
    </row>
    <row r="438" spans="2:9" x14ac:dyDescent="0.25">
      <c r="B438" s="196"/>
      <c r="C438" s="197"/>
      <c r="D438" s="193"/>
      <c r="E438" s="211"/>
      <c r="F438" s="212"/>
      <c r="G438" s="212"/>
      <c r="H438" s="212"/>
      <c r="I438" s="213"/>
    </row>
    <row r="439" spans="2:9" x14ac:dyDescent="0.25">
      <c r="B439" s="191"/>
      <c r="C439" s="192"/>
      <c r="D439" s="193"/>
      <c r="E439" s="211"/>
      <c r="F439" s="194"/>
      <c r="G439" s="194"/>
      <c r="H439" s="194"/>
      <c r="I439" s="195"/>
    </row>
    <row r="440" spans="2:9" x14ac:dyDescent="0.25">
      <c r="B440" s="196" t="s">
        <v>81</v>
      </c>
      <c r="C440" s="197"/>
      <c r="D440" s="193"/>
      <c r="E440" s="211"/>
      <c r="F440" s="632" t="s">
        <v>82</v>
      </c>
      <c r="G440" s="632"/>
      <c r="H440" s="632"/>
      <c r="I440" s="633"/>
    </row>
    <row r="441" spans="2:9" ht="14.4" thickBot="1" x14ac:dyDescent="0.3">
      <c r="B441" s="181" t="s">
        <v>83</v>
      </c>
      <c r="C441" s="182"/>
      <c r="D441" s="183"/>
      <c r="E441" s="242"/>
      <c r="F441" s="570" t="s">
        <v>84</v>
      </c>
      <c r="G441" s="570"/>
      <c r="H441" s="570"/>
      <c r="I441" s="571"/>
    </row>
    <row r="442" spans="2:9" ht="14.4" thickBot="1" x14ac:dyDescent="0.3"/>
    <row r="443" spans="2:9" x14ac:dyDescent="0.25">
      <c r="B443" s="524" t="str">
        <f>+'[3]2- COMP BASICA'!$B$2</f>
        <v>REPARACIONES LOCATIVAS LABORATORIO GENETICA REGIONAL NOR OCCIDENTE DEL INSTITUTO NACIONAL DE MEDICINA LEGAL Y CIENCIAS FORENSES.</v>
      </c>
      <c r="C443" s="525"/>
      <c r="D443" s="525"/>
      <c r="E443" s="525"/>
      <c r="F443" s="525"/>
      <c r="G443" s="526"/>
      <c r="H443" s="271" t="s">
        <v>62</v>
      </c>
      <c r="I443" s="331" t="str">
        <f>+'[3]BASE DEL PRESUPUESTO'!$C$4</f>
        <v>PRELIMINARES</v>
      </c>
    </row>
    <row r="444" spans="2:9" x14ac:dyDescent="0.25">
      <c r="B444" s="527"/>
      <c r="C444" s="528"/>
      <c r="D444" s="528"/>
      <c r="E444" s="528"/>
      <c r="F444" s="528"/>
      <c r="G444" s="529"/>
      <c r="H444" s="269" t="s">
        <v>63</v>
      </c>
      <c r="I444" s="404" t="str">
        <f>+'[3]BASE DEL PRESUPUESTO'!$B$16</f>
        <v>1.12</v>
      </c>
    </row>
    <row r="445" spans="2:9" ht="32.25" customHeight="1" thickBot="1" x14ac:dyDescent="0.3">
      <c r="B445" s="267" t="s">
        <v>64</v>
      </c>
      <c r="C445" s="530" t="str">
        <f>+'[3]BASE DEL PRESUPUESTO'!$C$16</f>
        <v>Demolición de muro en mamposteria, incluye medidas inferiores a un metro, cargue y retiro de escombros a botadero autorizado.</v>
      </c>
      <c r="D445" s="531"/>
      <c r="E445" s="531"/>
      <c r="F445" s="531"/>
      <c r="G445" s="532"/>
      <c r="H445" s="266" t="s">
        <v>65</v>
      </c>
      <c r="I445" s="330" t="str">
        <f>+'[3]BASE DEL PRESUPUESTO'!$D$16</f>
        <v>M2</v>
      </c>
    </row>
    <row r="446" spans="2:9" x14ac:dyDescent="0.25">
      <c r="B446" s="264"/>
      <c r="C446" s="129"/>
      <c r="D446" s="129"/>
      <c r="E446" s="263"/>
      <c r="F446" s="262"/>
      <c r="G446" s="129"/>
      <c r="H446" s="129"/>
      <c r="I446" s="144"/>
    </row>
    <row r="447" spans="2:9" ht="14.4" thickBot="1" x14ac:dyDescent="0.3">
      <c r="B447" s="128" t="s">
        <v>66</v>
      </c>
      <c r="C447" s="129"/>
      <c r="D447" s="129"/>
      <c r="E447" s="244"/>
      <c r="F447" s="243"/>
      <c r="G447" s="132"/>
      <c r="H447" s="132"/>
      <c r="I447" s="133"/>
    </row>
    <row r="448" spans="2:9" x14ac:dyDescent="0.25">
      <c r="B448" s="533" t="s">
        <v>11</v>
      </c>
      <c r="C448" s="534"/>
      <c r="D448" s="135" t="s">
        <v>65</v>
      </c>
      <c r="E448" s="235" t="s">
        <v>67</v>
      </c>
      <c r="F448" s="225" t="s">
        <v>68</v>
      </c>
      <c r="G448" s="534" t="s">
        <v>69</v>
      </c>
      <c r="H448" s="535"/>
      <c r="I448" s="138"/>
    </row>
    <row r="449" spans="2:9" x14ac:dyDescent="0.25">
      <c r="B449" s="536" t="s">
        <v>28</v>
      </c>
      <c r="C449" s="537"/>
      <c r="D449" s="140" t="s">
        <v>29</v>
      </c>
      <c r="E449" s="241">
        <v>1</v>
      </c>
      <c r="F449" s="240">
        <f>(G458*10%)</f>
        <v>1962.899131828497</v>
      </c>
      <c r="G449" s="538">
        <f>E449*F449</f>
        <v>1962.899131828497</v>
      </c>
      <c r="H449" s="539"/>
      <c r="I449" s="144"/>
    </row>
    <row r="450" spans="2:9" ht="22.5" customHeight="1" thickBot="1" x14ac:dyDescent="0.3">
      <c r="B450" s="540" t="str">
        <f>+'[3]2- COMP BASICA'!$B$518</f>
        <v>ANDAMIOS TUBULAR - 2 SECCIONES, 2 CRUCETAS, 1 PLANCHON</v>
      </c>
      <c r="C450" s="541"/>
      <c r="D450" s="258" t="s">
        <v>94</v>
      </c>
      <c r="E450" s="232">
        <v>0.16</v>
      </c>
      <c r="F450" s="403">
        <f>+'[3]2- COMP BASICA'!$R$518</f>
        <v>3926.1846867908616</v>
      </c>
      <c r="G450" s="542">
        <f>E450*F450</f>
        <v>628.18954988653786</v>
      </c>
      <c r="H450" s="543"/>
      <c r="I450" s="133"/>
    </row>
    <row r="451" spans="2:9" ht="14.4" thickBot="1" x14ac:dyDescent="0.3">
      <c r="B451" s="148"/>
      <c r="C451" s="132"/>
      <c r="D451" s="129"/>
      <c r="E451" s="244"/>
      <c r="F451" s="243"/>
      <c r="G451" s="554" t="s">
        <v>71</v>
      </c>
      <c r="H451" s="555"/>
      <c r="I451" s="150">
        <f>(SUM(G449:H450))</f>
        <v>2591.0886817150349</v>
      </c>
    </row>
    <row r="452" spans="2:9" ht="14.4" thickBot="1" x14ac:dyDescent="0.3">
      <c r="B452" s="128" t="s">
        <v>72</v>
      </c>
      <c r="C452" s="132"/>
      <c r="D452" s="129"/>
      <c r="E452" s="244"/>
      <c r="F452" s="243"/>
      <c r="G452" s="132"/>
      <c r="H452" s="132"/>
      <c r="I452" s="151"/>
    </row>
    <row r="453" spans="2:9" x14ac:dyDescent="0.25">
      <c r="B453" s="533" t="s">
        <v>11</v>
      </c>
      <c r="C453" s="534"/>
      <c r="D453" s="135" t="s">
        <v>65</v>
      </c>
      <c r="E453" s="235" t="s">
        <v>67</v>
      </c>
      <c r="F453" s="225" t="s">
        <v>68</v>
      </c>
      <c r="G453" s="534" t="s">
        <v>69</v>
      </c>
      <c r="H453" s="535"/>
      <c r="I453" s="152"/>
    </row>
    <row r="454" spans="2:9" ht="14.4" thickBot="1" x14ac:dyDescent="0.3">
      <c r="B454" s="579"/>
      <c r="C454" s="580"/>
      <c r="D454" s="145"/>
      <c r="E454" s="237"/>
      <c r="F454" s="288"/>
      <c r="G454" s="556"/>
      <c r="H454" s="557"/>
      <c r="I454" s="151"/>
    </row>
    <row r="455" spans="2:9" ht="14.4" thickBot="1" x14ac:dyDescent="0.3">
      <c r="B455" s="148"/>
      <c r="C455" s="132"/>
      <c r="D455" s="129"/>
      <c r="E455" s="244"/>
      <c r="F455" s="243"/>
      <c r="G455" s="554" t="s">
        <v>71</v>
      </c>
      <c r="H455" s="555"/>
      <c r="I455" s="150">
        <f>ROUND(SUM(G453:H454),0)</f>
        <v>0</v>
      </c>
    </row>
    <row r="456" spans="2:9" ht="14.4" thickBot="1" x14ac:dyDescent="0.3">
      <c r="B456" s="128" t="s">
        <v>74</v>
      </c>
      <c r="C456" s="132"/>
      <c r="D456" s="129"/>
      <c r="E456" s="244"/>
      <c r="F456" s="243"/>
      <c r="G456" s="132"/>
      <c r="H456" s="132"/>
      <c r="I456" s="151"/>
    </row>
    <row r="457" spans="2:9" x14ac:dyDescent="0.25">
      <c r="B457" s="533" t="s">
        <v>11</v>
      </c>
      <c r="C457" s="534"/>
      <c r="D457" s="135" t="s">
        <v>65</v>
      </c>
      <c r="E457" s="225" t="s">
        <v>75</v>
      </c>
      <c r="F457" s="135" t="s">
        <v>76</v>
      </c>
      <c r="G457" s="534" t="s">
        <v>77</v>
      </c>
      <c r="H457" s="535"/>
      <c r="I457" s="162"/>
    </row>
    <row r="458" spans="2:9" x14ac:dyDescent="0.25">
      <c r="B458" s="536" t="str">
        <f>+'[3]1- CUADRILLAS'!$A$50</f>
        <v>CUADRILLA DE 2 AYUDANTES</v>
      </c>
      <c r="C458" s="537"/>
      <c r="D458" s="163" t="s">
        <v>78</v>
      </c>
      <c r="E458" s="229">
        <f>+'[3]1- CUADRILLAS'!$D$50</f>
        <v>29626</v>
      </c>
      <c r="F458" s="228">
        <v>0.66255962054563455</v>
      </c>
      <c r="G458" s="572">
        <f>F458*E458</f>
        <v>19628.99131828497</v>
      </c>
      <c r="H458" s="573"/>
      <c r="I458" s="151"/>
    </row>
    <row r="459" spans="2:9" ht="14.4" thickBot="1" x14ac:dyDescent="0.3">
      <c r="B459" s="576"/>
      <c r="C459" s="577"/>
      <c r="D459" s="166"/>
      <c r="E459" s="227"/>
      <c r="F459" s="226"/>
      <c r="G459" s="577"/>
      <c r="H459" s="578"/>
      <c r="I459" s="151"/>
    </row>
    <row r="460" spans="2:9" ht="14.4" thickBot="1" x14ac:dyDescent="0.3">
      <c r="B460" s="169"/>
      <c r="C460" s="132"/>
      <c r="D460" s="129"/>
      <c r="E460" s="244"/>
      <c r="F460" s="243"/>
      <c r="G460" s="554" t="s">
        <v>71</v>
      </c>
      <c r="H460" s="555"/>
      <c r="I460" s="150">
        <f>SUM(G458:H459)</f>
        <v>19628.99131828497</v>
      </c>
    </row>
    <row r="461" spans="2:9" ht="14.4" thickBot="1" x14ac:dyDescent="0.3">
      <c r="B461" s="128" t="s">
        <v>79</v>
      </c>
      <c r="C461" s="160"/>
      <c r="D461" s="129"/>
      <c r="E461" s="244"/>
      <c r="F461" s="243"/>
      <c r="G461" s="132"/>
      <c r="H461" s="132"/>
      <c r="I461" s="151"/>
    </row>
    <row r="462" spans="2:9" x14ac:dyDescent="0.25">
      <c r="B462" s="533" t="s">
        <v>11</v>
      </c>
      <c r="C462" s="534"/>
      <c r="D462" s="135" t="s">
        <v>65</v>
      </c>
      <c r="E462" s="225" t="s">
        <v>75</v>
      </c>
      <c r="F462" s="135" t="s">
        <v>76</v>
      </c>
      <c r="G462" s="534" t="s">
        <v>77</v>
      </c>
      <c r="H462" s="535"/>
      <c r="I462" s="162"/>
    </row>
    <row r="463" spans="2:9" x14ac:dyDescent="0.25">
      <c r="B463" s="536" t="str">
        <f>+'[3]2- COMP BASICA'!$B$529</f>
        <v xml:space="preserve">VOLQUETA VIAJE 6 M3 CARGADO </v>
      </c>
      <c r="C463" s="537"/>
      <c r="D463" s="140" t="s">
        <v>142</v>
      </c>
      <c r="E463" s="141">
        <f>+'[3]2- COMP BASICA'!$R$529</f>
        <v>400000</v>
      </c>
      <c r="F463" s="402">
        <v>0.01</v>
      </c>
      <c r="G463" s="566">
        <f>E463*F463</f>
        <v>4000</v>
      </c>
      <c r="H463" s="567"/>
      <c r="I463" s="162"/>
    </row>
    <row r="464" spans="2:9" ht="14.4" thickBot="1" x14ac:dyDescent="0.3">
      <c r="B464" s="579"/>
      <c r="C464" s="580"/>
      <c r="D464" s="145"/>
      <c r="E464" s="237"/>
      <c r="F464" s="288"/>
      <c r="G464" s="581"/>
      <c r="H464" s="582"/>
      <c r="I464" s="151"/>
    </row>
    <row r="465" spans="2:9" ht="14.4" thickBot="1" x14ac:dyDescent="0.3">
      <c r="B465" s="172"/>
      <c r="C465" s="173"/>
      <c r="D465" s="174"/>
      <c r="E465" s="221"/>
      <c r="F465" s="220"/>
      <c r="G465" s="593" t="s">
        <v>71</v>
      </c>
      <c r="H465" s="594"/>
      <c r="I465" s="150">
        <f>ROUND(SUM(G463:H464),0)</f>
        <v>4000</v>
      </c>
    </row>
    <row r="466" spans="2:9" ht="14.4" thickBot="1" x14ac:dyDescent="0.3">
      <c r="B466" s="148"/>
      <c r="C466" s="132"/>
      <c r="D466" s="129"/>
      <c r="E466" s="244"/>
      <c r="F466" s="243"/>
      <c r="G466" s="132"/>
      <c r="H466" s="179"/>
      <c r="I466" s="180"/>
    </row>
    <row r="467" spans="2:9" ht="14.4" thickBot="1" x14ac:dyDescent="0.3">
      <c r="B467" s="181"/>
      <c r="C467" s="182"/>
      <c r="D467" s="183"/>
      <c r="E467" s="217"/>
      <c r="F467" s="601" t="s">
        <v>80</v>
      </c>
      <c r="G467" s="601"/>
      <c r="H467" s="602"/>
      <c r="I467" s="185">
        <f>(SUM(I450:I465))</f>
        <v>26220.080000000005</v>
      </c>
    </row>
    <row r="468" spans="2:9" ht="14.4" thickBot="1" x14ac:dyDescent="0.3">
      <c r="B468" s="186"/>
      <c r="C468" s="187"/>
      <c r="D468" s="188"/>
      <c r="E468" s="549" t="s">
        <v>86</v>
      </c>
      <c r="F468" s="550"/>
      <c r="G468" s="550"/>
      <c r="H468" s="550"/>
      <c r="I468" s="203">
        <f>+SUM(I469:I472)</f>
        <v>7852.9139600000026</v>
      </c>
    </row>
    <row r="469" spans="2:9" x14ac:dyDescent="0.25">
      <c r="B469" s="196"/>
      <c r="C469" s="197"/>
      <c r="D469" s="193"/>
      <c r="E469" s="551" t="s">
        <v>87</v>
      </c>
      <c r="F469" s="552"/>
      <c r="G469" s="553"/>
      <c r="H469" s="204">
        <v>0.23</v>
      </c>
      <c r="I469" s="205">
        <f>I467*H469</f>
        <v>6030.6184000000012</v>
      </c>
    </row>
    <row r="470" spans="2:9" x14ac:dyDescent="0.25">
      <c r="B470" s="196"/>
      <c r="C470" s="197"/>
      <c r="D470" s="193"/>
      <c r="E470" s="521" t="s">
        <v>88</v>
      </c>
      <c r="F470" s="522"/>
      <c r="G470" s="523"/>
      <c r="H470" s="206">
        <v>0.01</v>
      </c>
      <c r="I470" s="207">
        <f>I467*H470</f>
        <v>262.20080000000007</v>
      </c>
    </row>
    <row r="471" spans="2:9" x14ac:dyDescent="0.25">
      <c r="B471" s="196"/>
      <c r="C471" s="197"/>
      <c r="D471" s="193"/>
      <c r="E471" s="521" t="s">
        <v>89</v>
      </c>
      <c r="F471" s="522"/>
      <c r="G471" s="523"/>
      <c r="H471" s="206">
        <v>0.05</v>
      </c>
      <c r="I471" s="207">
        <f>I467*H471</f>
        <v>1311.0040000000004</v>
      </c>
    </row>
    <row r="472" spans="2:9" ht="14.4" thickBot="1" x14ac:dyDescent="0.3">
      <c r="B472" s="196"/>
      <c r="C472" s="197"/>
      <c r="D472" s="193"/>
      <c r="E472" s="544" t="s">
        <v>90</v>
      </c>
      <c r="F472" s="545"/>
      <c r="G472" s="546"/>
      <c r="H472" s="209">
        <v>0.19</v>
      </c>
      <c r="I472" s="207">
        <f>H472*I471</f>
        <v>249.09076000000007</v>
      </c>
    </row>
    <row r="473" spans="2:9" ht="14.4" thickBot="1" x14ac:dyDescent="0.3">
      <c r="B473" s="196"/>
      <c r="C473" s="197"/>
      <c r="D473" s="193"/>
      <c r="E473" s="547" t="s">
        <v>91</v>
      </c>
      <c r="F473" s="548"/>
      <c r="G473" s="548"/>
      <c r="H473" s="548"/>
      <c r="I473" s="210">
        <f>ROUND(I467+I468,0)</f>
        <v>34073</v>
      </c>
    </row>
    <row r="474" spans="2:9" x14ac:dyDescent="0.25">
      <c r="B474" s="196"/>
      <c r="C474" s="197"/>
      <c r="D474" s="193"/>
      <c r="E474" s="211"/>
      <c r="F474" s="212"/>
      <c r="G474" s="212"/>
      <c r="H474" s="212"/>
      <c r="I474" s="213"/>
    </row>
    <row r="475" spans="2:9" x14ac:dyDescent="0.25">
      <c r="B475" s="196"/>
      <c r="C475" s="197"/>
      <c r="D475" s="193"/>
      <c r="E475" s="211"/>
      <c r="F475" s="212"/>
      <c r="G475" s="212"/>
      <c r="H475" s="212"/>
      <c r="I475" s="213"/>
    </row>
    <row r="476" spans="2:9" x14ac:dyDescent="0.25">
      <c r="B476" s="299"/>
      <c r="C476" s="197"/>
      <c r="D476" s="193"/>
      <c r="E476" s="211"/>
      <c r="F476" s="212"/>
      <c r="G476" s="212"/>
      <c r="H476" s="212"/>
      <c r="I476" s="401"/>
    </row>
    <row r="477" spans="2:9" x14ac:dyDescent="0.25">
      <c r="B477" s="196"/>
      <c r="C477" s="197"/>
      <c r="D477" s="193"/>
      <c r="E477" s="211"/>
      <c r="F477" s="212"/>
      <c r="G477" s="212"/>
      <c r="H477" s="212"/>
      <c r="I477" s="213"/>
    </row>
    <row r="478" spans="2:9" x14ac:dyDescent="0.25">
      <c r="B478" s="191"/>
      <c r="C478" s="192"/>
      <c r="D478" s="193"/>
      <c r="E478" s="211"/>
      <c r="F478" s="194"/>
      <c r="G478" s="194"/>
      <c r="H478" s="194"/>
      <c r="I478" s="195"/>
    </row>
    <row r="479" spans="2:9" x14ac:dyDescent="0.25">
      <c r="B479" s="196" t="s">
        <v>81</v>
      </c>
      <c r="C479" s="197"/>
      <c r="D479" s="193"/>
      <c r="E479" s="211"/>
      <c r="F479" s="632" t="s">
        <v>82</v>
      </c>
      <c r="G479" s="632"/>
      <c r="H479" s="632"/>
      <c r="I479" s="633"/>
    </row>
    <row r="480" spans="2:9" ht="14.4" thickBot="1" x14ac:dyDescent="0.3">
      <c r="B480" s="181" t="s">
        <v>83</v>
      </c>
      <c r="C480" s="182"/>
      <c r="D480" s="183"/>
      <c r="E480" s="242"/>
      <c r="F480" s="570" t="s">
        <v>84</v>
      </c>
      <c r="G480" s="570"/>
      <c r="H480" s="570"/>
      <c r="I480" s="571"/>
    </row>
    <row r="481" spans="2:9" ht="14.4" thickBot="1" x14ac:dyDescent="0.3"/>
    <row r="482" spans="2:9" x14ac:dyDescent="0.25">
      <c r="B482" s="524" t="str">
        <f>+'[3]2- COMP BASICA'!$B$2</f>
        <v>REPARACIONES LOCATIVAS LABORATORIO GENETICA REGIONAL NOR OCCIDENTE DEL INSTITUTO NACIONAL DE MEDICINA LEGAL Y CIENCIAS FORENSES.</v>
      </c>
      <c r="C482" s="525"/>
      <c r="D482" s="525"/>
      <c r="E482" s="525"/>
      <c r="F482" s="525"/>
      <c r="G482" s="526"/>
      <c r="H482" s="271" t="s">
        <v>62</v>
      </c>
      <c r="I482" s="331" t="str">
        <f>+'[3]BASE DEL PRESUPUESTO'!$C$4</f>
        <v>PRELIMINARES</v>
      </c>
    </row>
    <row r="483" spans="2:9" x14ac:dyDescent="0.25">
      <c r="B483" s="527"/>
      <c r="C483" s="528"/>
      <c r="D483" s="528"/>
      <c r="E483" s="528"/>
      <c r="F483" s="528"/>
      <c r="G483" s="529"/>
      <c r="H483" s="269" t="s">
        <v>63</v>
      </c>
      <c r="I483" s="404" t="str">
        <f>+'[3]BASE DEL PRESUPUESTO'!$B$17</f>
        <v>1.13</v>
      </c>
    </row>
    <row r="484" spans="2:9" ht="44.25" customHeight="1" thickBot="1" x14ac:dyDescent="0.3">
      <c r="B484" s="267" t="s">
        <v>64</v>
      </c>
      <c r="C484" s="530" t="str">
        <f>+'[3]BASE DEL PRESUPUESTO'!$C$17</f>
        <v>Demolicion de muro en superboard, incluye desmonte de elementos de estructura, instalaciones eléctricas y cualquier otro elemento instalado. Incluye, cargue y retiro de escombros hasta lugar de acopio o botadero autorizado.</v>
      </c>
      <c r="D484" s="531"/>
      <c r="E484" s="531"/>
      <c r="F484" s="531"/>
      <c r="G484" s="532"/>
      <c r="H484" s="266" t="s">
        <v>65</v>
      </c>
      <c r="I484" s="330" t="str">
        <f>+'[3]BASE DEL PRESUPUESTO'!$D$17</f>
        <v>M2</v>
      </c>
    </row>
    <row r="485" spans="2:9" x14ac:dyDescent="0.25">
      <c r="B485" s="264"/>
      <c r="C485" s="129"/>
      <c r="D485" s="129"/>
      <c r="E485" s="263"/>
      <c r="F485" s="262"/>
      <c r="G485" s="129"/>
      <c r="H485" s="129"/>
      <c r="I485" s="144"/>
    </row>
    <row r="486" spans="2:9" ht="14.4" thickBot="1" x14ac:dyDescent="0.3">
      <c r="B486" s="128" t="s">
        <v>66</v>
      </c>
      <c r="C486" s="129"/>
      <c r="D486" s="129"/>
      <c r="E486" s="244"/>
      <c r="F486" s="243"/>
      <c r="G486" s="132"/>
      <c r="H486" s="132"/>
      <c r="I486" s="133"/>
    </row>
    <row r="487" spans="2:9" x14ac:dyDescent="0.25">
      <c r="B487" s="533" t="s">
        <v>11</v>
      </c>
      <c r="C487" s="534"/>
      <c r="D487" s="135" t="s">
        <v>65</v>
      </c>
      <c r="E487" s="235" t="s">
        <v>67</v>
      </c>
      <c r="F487" s="225" t="s">
        <v>68</v>
      </c>
      <c r="G487" s="534" t="s">
        <v>69</v>
      </c>
      <c r="H487" s="535"/>
      <c r="I487" s="138"/>
    </row>
    <row r="488" spans="2:9" x14ac:dyDescent="0.25">
      <c r="B488" s="536" t="s">
        <v>28</v>
      </c>
      <c r="C488" s="537"/>
      <c r="D488" s="140" t="s">
        <v>29</v>
      </c>
      <c r="E488" s="241">
        <v>1</v>
      </c>
      <c r="F488" s="240">
        <f>(G497*10%)</f>
        <v>1337.7590000000002</v>
      </c>
      <c r="G488" s="538">
        <f>E488*F488</f>
        <v>1337.7590000000002</v>
      </c>
      <c r="H488" s="539"/>
      <c r="I488" s="144"/>
    </row>
    <row r="489" spans="2:9" ht="33" customHeight="1" thickBot="1" x14ac:dyDescent="0.3">
      <c r="B489" s="540" t="str">
        <f>+'[3]2- COMP BASICA'!$B$518</f>
        <v>ANDAMIOS TUBULAR - 2 SECCIONES, 2 CRUCETAS, 1 PLANCHON</v>
      </c>
      <c r="C489" s="541"/>
      <c r="D489" s="258" t="s">
        <v>94</v>
      </c>
      <c r="E489" s="232">
        <v>0.16</v>
      </c>
      <c r="F489" s="403">
        <f>+'[3]2- COMP BASICA'!$R$518</f>
        <v>3926.1846867908616</v>
      </c>
      <c r="G489" s="542">
        <f>E489*F489</f>
        <v>628.18954988653786</v>
      </c>
      <c r="H489" s="543"/>
      <c r="I489" s="133"/>
    </row>
    <row r="490" spans="2:9" ht="14.4" thickBot="1" x14ac:dyDescent="0.3">
      <c r="B490" s="148"/>
      <c r="C490" s="132"/>
      <c r="D490" s="129"/>
      <c r="E490" s="244"/>
      <c r="F490" s="243"/>
      <c r="G490" s="554" t="s">
        <v>71</v>
      </c>
      <c r="H490" s="555"/>
      <c r="I490" s="150">
        <f>ROUND(SUM(G488:H489),0)</f>
        <v>1966</v>
      </c>
    </row>
    <row r="491" spans="2:9" ht="14.4" thickBot="1" x14ac:dyDescent="0.3">
      <c r="B491" s="128" t="s">
        <v>72</v>
      </c>
      <c r="C491" s="132"/>
      <c r="D491" s="129"/>
      <c r="E491" s="244"/>
      <c r="F491" s="243"/>
      <c r="G491" s="132"/>
      <c r="H491" s="132"/>
      <c r="I491" s="151"/>
    </row>
    <row r="492" spans="2:9" x14ac:dyDescent="0.25">
      <c r="B492" s="533" t="s">
        <v>11</v>
      </c>
      <c r="C492" s="534"/>
      <c r="D492" s="135" t="s">
        <v>65</v>
      </c>
      <c r="E492" s="235" t="s">
        <v>67</v>
      </c>
      <c r="F492" s="225" t="s">
        <v>68</v>
      </c>
      <c r="G492" s="534" t="s">
        <v>69</v>
      </c>
      <c r="H492" s="535"/>
      <c r="I492" s="152"/>
    </row>
    <row r="493" spans="2:9" ht="14.4" thickBot="1" x14ac:dyDescent="0.3">
      <c r="B493" s="579"/>
      <c r="C493" s="580"/>
      <c r="D493" s="145"/>
      <c r="E493" s="237"/>
      <c r="F493" s="288"/>
      <c r="G493" s="556"/>
      <c r="H493" s="557"/>
      <c r="I493" s="151"/>
    </row>
    <row r="494" spans="2:9" ht="14.4" thickBot="1" x14ac:dyDescent="0.3">
      <c r="B494" s="148"/>
      <c r="C494" s="132"/>
      <c r="D494" s="129"/>
      <c r="E494" s="244"/>
      <c r="F494" s="243"/>
      <c r="G494" s="554" t="s">
        <v>71</v>
      </c>
      <c r="H494" s="555"/>
      <c r="I494" s="150">
        <f>ROUND(SUM(G492:H493),0)</f>
        <v>0</v>
      </c>
    </row>
    <row r="495" spans="2:9" ht="14.4" thickBot="1" x14ac:dyDescent="0.3">
      <c r="B495" s="128" t="s">
        <v>74</v>
      </c>
      <c r="C495" s="132"/>
      <c r="D495" s="129"/>
      <c r="E495" s="244"/>
      <c r="F495" s="243"/>
      <c r="G495" s="132"/>
      <c r="H495" s="132"/>
      <c r="I495" s="151"/>
    </row>
    <row r="496" spans="2:9" x14ac:dyDescent="0.25">
      <c r="B496" s="533" t="s">
        <v>11</v>
      </c>
      <c r="C496" s="534"/>
      <c r="D496" s="135" t="s">
        <v>65</v>
      </c>
      <c r="E496" s="225" t="s">
        <v>75</v>
      </c>
      <c r="F496" s="135" t="s">
        <v>76</v>
      </c>
      <c r="G496" s="534" t="s">
        <v>77</v>
      </c>
      <c r="H496" s="535"/>
      <c r="I496" s="162"/>
    </row>
    <row r="497" spans="2:9" x14ac:dyDescent="0.25">
      <c r="B497" s="536" t="str">
        <f>+'[3]1- CUADRILLAS'!$A$50</f>
        <v>CUADRILLA DE 2 AYUDANTES</v>
      </c>
      <c r="C497" s="537"/>
      <c r="D497" s="163" t="s">
        <v>78</v>
      </c>
      <c r="E497" s="229">
        <f>+'[3]1- CUADRILLAS'!$D$50</f>
        <v>29626</v>
      </c>
      <c r="F497" s="228">
        <v>0.45154897724971316</v>
      </c>
      <c r="G497" s="572">
        <f>F497*E497</f>
        <v>13377.590000000002</v>
      </c>
      <c r="H497" s="573"/>
      <c r="I497" s="151"/>
    </row>
    <row r="498" spans="2:9" ht="14.4" thickBot="1" x14ac:dyDescent="0.3">
      <c r="B498" s="576"/>
      <c r="C498" s="577"/>
      <c r="D498" s="166"/>
      <c r="E498" s="227"/>
      <c r="F498" s="226"/>
      <c r="G498" s="577"/>
      <c r="H498" s="578"/>
      <c r="I498" s="151"/>
    </row>
    <row r="499" spans="2:9" ht="14.4" thickBot="1" x14ac:dyDescent="0.3">
      <c r="B499" s="169"/>
      <c r="C499" s="132"/>
      <c r="D499" s="129"/>
      <c r="E499" s="244"/>
      <c r="F499" s="243"/>
      <c r="G499" s="554" t="s">
        <v>71</v>
      </c>
      <c r="H499" s="555"/>
      <c r="I499" s="150">
        <f>(SUM(G497:H498))</f>
        <v>13377.590000000002</v>
      </c>
    </row>
    <row r="500" spans="2:9" ht="14.4" thickBot="1" x14ac:dyDescent="0.3">
      <c r="B500" s="128" t="s">
        <v>79</v>
      </c>
      <c r="C500" s="160"/>
      <c r="D500" s="129"/>
      <c r="E500" s="244"/>
      <c r="F500" s="243"/>
      <c r="G500" s="132"/>
      <c r="H500" s="132"/>
      <c r="I500" s="151"/>
    </row>
    <row r="501" spans="2:9" x14ac:dyDescent="0.25">
      <c r="B501" s="533" t="s">
        <v>11</v>
      </c>
      <c r="C501" s="534"/>
      <c r="D501" s="135" t="s">
        <v>65</v>
      </c>
      <c r="E501" s="225" t="s">
        <v>75</v>
      </c>
      <c r="F501" s="135" t="s">
        <v>76</v>
      </c>
      <c r="G501" s="534" t="s">
        <v>77</v>
      </c>
      <c r="H501" s="535"/>
      <c r="I501" s="162"/>
    </row>
    <row r="502" spans="2:9" x14ac:dyDescent="0.25">
      <c r="B502" s="536" t="str">
        <f>+'[3]2- COMP BASICA'!$B$529</f>
        <v xml:space="preserve">VOLQUETA VIAJE 6 M3 CARGADO </v>
      </c>
      <c r="C502" s="537"/>
      <c r="D502" s="140" t="s">
        <v>142</v>
      </c>
      <c r="E502" s="141">
        <f>+'[3]2- COMP BASICA'!$R$529</f>
        <v>400000</v>
      </c>
      <c r="F502" s="402">
        <v>0.01</v>
      </c>
      <c r="G502" s="566">
        <f>E502*F502</f>
        <v>4000</v>
      </c>
      <c r="H502" s="567"/>
      <c r="I502" s="162"/>
    </row>
    <row r="503" spans="2:9" ht="14.4" thickBot="1" x14ac:dyDescent="0.3">
      <c r="B503" s="579"/>
      <c r="C503" s="580"/>
      <c r="D503" s="145"/>
      <c r="E503" s="237"/>
      <c r="F503" s="288"/>
      <c r="G503" s="581"/>
      <c r="H503" s="582"/>
      <c r="I503" s="151"/>
    </row>
    <row r="504" spans="2:9" ht="14.4" thickBot="1" x14ac:dyDescent="0.3">
      <c r="B504" s="172"/>
      <c r="C504" s="173"/>
      <c r="D504" s="174"/>
      <c r="E504" s="221"/>
      <c r="F504" s="220"/>
      <c r="G504" s="593" t="s">
        <v>71</v>
      </c>
      <c r="H504" s="594"/>
      <c r="I504" s="150">
        <f>ROUND(SUM(G502:H503),0)</f>
        <v>4000</v>
      </c>
    </row>
    <row r="505" spans="2:9" ht="14.4" thickBot="1" x14ac:dyDescent="0.3">
      <c r="B505" s="148"/>
      <c r="C505" s="132"/>
      <c r="D505" s="129"/>
      <c r="E505" s="244"/>
      <c r="F505" s="243"/>
      <c r="G505" s="132"/>
      <c r="H505" s="179"/>
      <c r="I505" s="180"/>
    </row>
    <row r="506" spans="2:9" ht="14.4" thickBot="1" x14ac:dyDescent="0.3">
      <c r="B506" s="181"/>
      <c r="C506" s="182"/>
      <c r="D506" s="183"/>
      <c r="E506" s="217"/>
      <c r="F506" s="601" t="s">
        <v>80</v>
      </c>
      <c r="G506" s="601"/>
      <c r="H506" s="602"/>
      <c r="I506" s="185">
        <f>(SUM(I490:I504))</f>
        <v>19343.590000000004</v>
      </c>
    </row>
    <row r="507" spans="2:9" ht="14.4" thickBot="1" x14ac:dyDescent="0.3">
      <c r="B507" s="186"/>
      <c r="C507" s="187"/>
      <c r="D507" s="188"/>
      <c r="E507" s="549" t="s">
        <v>86</v>
      </c>
      <c r="F507" s="550"/>
      <c r="G507" s="550"/>
      <c r="H507" s="550"/>
      <c r="I507" s="203">
        <f>+SUM(I508:I511)</f>
        <v>5793.4052050000018</v>
      </c>
    </row>
    <row r="508" spans="2:9" x14ac:dyDescent="0.25">
      <c r="B508" s="196"/>
      <c r="C508" s="197"/>
      <c r="D508" s="193"/>
      <c r="E508" s="551" t="s">
        <v>87</v>
      </c>
      <c r="F508" s="552"/>
      <c r="G508" s="553"/>
      <c r="H508" s="204">
        <v>0.23</v>
      </c>
      <c r="I508" s="205">
        <f>I506*H508</f>
        <v>4449.0257000000011</v>
      </c>
    </row>
    <row r="509" spans="2:9" x14ac:dyDescent="0.25">
      <c r="B509" s="196"/>
      <c r="C509" s="197"/>
      <c r="D509" s="193"/>
      <c r="E509" s="521" t="s">
        <v>88</v>
      </c>
      <c r="F509" s="522"/>
      <c r="G509" s="523"/>
      <c r="H509" s="206">
        <v>0.01</v>
      </c>
      <c r="I509" s="207">
        <f>I506*H509</f>
        <v>193.43590000000003</v>
      </c>
    </row>
    <row r="510" spans="2:9" x14ac:dyDescent="0.25">
      <c r="B510" s="196"/>
      <c r="C510" s="197"/>
      <c r="D510" s="193"/>
      <c r="E510" s="521" t="s">
        <v>89</v>
      </c>
      <c r="F510" s="522"/>
      <c r="G510" s="523"/>
      <c r="H510" s="206">
        <v>0.05</v>
      </c>
      <c r="I510" s="207">
        <f>I506*H510</f>
        <v>967.17950000000019</v>
      </c>
    </row>
    <row r="511" spans="2:9" ht="14.4" thickBot="1" x14ac:dyDescent="0.3">
      <c r="B511" s="196"/>
      <c r="C511" s="197"/>
      <c r="D511" s="193"/>
      <c r="E511" s="544" t="s">
        <v>90</v>
      </c>
      <c r="F511" s="545"/>
      <c r="G511" s="546"/>
      <c r="H511" s="209">
        <v>0.19</v>
      </c>
      <c r="I511" s="207">
        <f>H511*I510</f>
        <v>183.76410500000003</v>
      </c>
    </row>
    <row r="512" spans="2:9" ht="14.4" thickBot="1" x14ac:dyDescent="0.3">
      <c r="B512" s="196"/>
      <c r="C512" s="197"/>
      <c r="D512" s="193"/>
      <c r="E512" s="547" t="s">
        <v>91</v>
      </c>
      <c r="F512" s="548"/>
      <c r="G512" s="548"/>
      <c r="H512" s="548"/>
      <c r="I512" s="210">
        <f>ROUND(I506+I507,0)</f>
        <v>25137</v>
      </c>
    </row>
    <row r="513" spans="2:9" x14ac:dyDescent="0.25">
      <c r="B513" s="196"/>
      <c r="C513" s="197"/>
      <c r="D513" s="193"/>
      <c r="E513" s="211"/>
      <c r="F513" s="212"/>
      <c r="G513" s="212"/>
      <c r="H513" s="212"/>
      <c r="I513" s="213"/>
    </row>
    <row r="514" spans="2:9" x14ac:dyDescent="0.25">
      <c r="B514" s="196"/>
      <c r="C514" s="197"/>
      <c r="D514" s="193"/>
      <c r="E514" s="211"/>
      <c r="F514" s="212"/>
      <c r="G514" s="212"/>
      <c r="H514" s="212"/>
      <c r="I514" s="213"/>
    </row>
    <row r="515" spans="2:9" x14ac:dyDescent="0.25">
      <c r="B515" s="299"/>
      <c r="C515" s="197"/>
      <c r="D515" s="193"/>
      <c r="E515" s="211"/>
      <c r="F515" s="212"/>
      <c r="G515" s="212"/>
      <c r="H515" s="212"/>
      <c r="I515" s="401"/>
    </row>
    <row r="516" spans="2:9" x14ac:dyDescent="0.25">
      <c r="B516" s="196"/>
      <c r="C516" s="197"/>
      <c r="D516" s="193"/>
      <c r="E516" s="211"/>
      <c r="F516" s="212"/>
      <c r="G516" s="212"/>
      <c r="H516" s="212"/>
      <c r="I516" s="213"/>
    </row>
    <row r="517" spans="2:9" x14ac:dyDescent="0.25">
      <c r="B517" s="191"/>
      <c r="C517" s="192"/>
      <c r="D517" s="193"/>
      <c r="E517" s="211"/>
      <c r="F517" s="194"/>
      <c r="G517" s="194"/>
      <c r="H517" s="194"/>
      <c r="I517" s="195"/>
    </row>
    <row r="518" spans="2:9" x14ac:dyDescent="0.25">
      <c r="B518" s="196" t="s">
        <v>81</v>
      </c>
      <c r="C518" s="197"/>
      <c r="D518" s="193"/>
      <c r="E518" s="211"/>
      <c r="F518" s="632" t="s">
        <v>82</v>
      </c>
      <c r="G518" s="632"/>
      <c r="H518" s="632"/>
      <c r="I518" s="633"/>
    </row>
    <row r="519" spans="2:9" ht="14.4" thickBot="1" x14ac:dyDescent="0.3">
      <c r="B519" s="181" t="s">
        <v>83</v>
      </c>
      <c r="C519" s="182"/>
      <c r="D519" s="183"/>
      <c r="E519" s="242"/>
      <c r="F519" s="570" t="s">
        <v>84</v>
      </c>
      <c r="G519" s="570"/>
      <c r="H519" s="570"/>
      <c r="I519" s="571"/>
    </row>
  </sheetData>
  <mergeCells count="505">
    <mergeCell ref="F518:I518"/>
    <mergeCell ref="F519:I519"/>
    <mergeCell ref="F241:I241"/>
    <mergeCell ref="F242:I242"/>
    <mergeCell ref="F281:I281"/>
    <mergeCell ref="F282:I282"/>
    <mergeCell ref="F321:I321"/>
    <mergeCell ref="F322:I322"/>
    <mergeCell ref="F360:I360"/>
    <mergeCell ref="F361:I361"/>
    <mergeCell ref="F400:I400"/>
    <mergeCell ref="G492:H492"/>
    <mergeCell ref="G451:H451"/>
    <mergeCell ref="G426:H426"/>
    <mergeCell ref="F428:H428"/>
    <mergeCell ref="B443:G444"/>
    <mergeCell ref="C445:G445"/>
    <mergeCell ref="B448:C448"/>
    <mergeCell ref="G448:H448"/>
    <mergeCell ref="B449:C449"/>
    <mergeCell ref="G449:H449"/>
    <mergeCell ref="B450:C450"/>
    <mergeCell ref="G450:H450"/>
    <mergeCell ref="F440:I440"/>
    <mergeCell ref="F38:I38"/>
    <mergeCell ref="F39:I39"/>
    <mergeCell ref="F80:I80"/>
    <mergeCell ref="F81:I81"/>
    <mergeCell ref="F120:I120"/>
    <mergeCell ref="F121:I121"/>
    <mergeCell ref="F159:I159"/>
    <mergeCell ref="F160:I160"/>
    <mergeCell ref="F198:I198"/>
    <mergeCell ref="C164:G164"/>
    <mergeCell ref="F186:H186"/>
    <mergeCell ref="G184:H184"/>
    <mergeCell ref="G183:H183"/>
    <mergeCell ref="B183:C183"/>
    <mergeCell ref="G182:H182"/>
    <mergeCell ref="B182:C182"/>
    <mergeCell ref="G167:H167"/>
    <mergeCell ref="B167:C167"/>
    <mergeCell ref="B173:C173"/>
    <mergeCell ref="G178:H178"/>
    <mergeCell ref="B178:C178"/>
    <mergeCell ref="G177:H177"/>
    <mergeCell ref="B177:C177"/>
    <mergeCell ref="B162:G163"/>
    <mergeCell ref="G172:H172"/>
    <mergeCell ref="B48:C48"/>
    <mergeCell ref="G48:H48"/>
    <mergeCell ref="G504:H504"/>
    <mergeCell ref="F506:H506"/>
    <mergeCell ref="B374:C374"/>
    <mergeCell ref="G374:H374"/>
    <mergeCell ref="B414:C414"/>
    <mergeCell ref="G414:H414"/>
    <mergeCell ref="B498:C498"/>
    <mergeCell ref="G498:H498"/>
    <mergeCell ref="G499:H499"/>
    <mergeCell ref="B501:C501"/>
    <mergeCell ref="G501:H501"/>
    <mergeCell ref="B502:C502"/>
    <mergeCell ref="G502:H502"/>
    <mergeCell ref="B503:C503"/>
    <mergeCell ref="G503:H503"/>
    <mergeCell ref="G490:H490"/>
    <mergeCell ref="B492:C492"/>
    <mergeCell ref="B493:C493"/>
    <mergeCell ref="G493:H493"/>
    <mergeCell ref="G494:H494"/>
    <mergeCell ref="B496:C496"/>
    <mergeCell ref="G496:H496"/>
    <mergeCell ref="B497:C497"/>
    <mergeCell ref="G497:H497"/>
    <mergeCell ref="G465:H465"/>
    <mergeCell ref="F467:H467"/>
    <mergeCell ref="B482:G483"/>
    <mergeCell ref="C484:G484"/>
    <mergeCell ref="B487:C487"/>
    <mergeCell ref="G487:H487"/>
    <mergeCell ref="B488:C488"/>
    <mergeCell ref="G488:H488"/>
    <mergeCell ref="B489:C489"/>
    <mergeCell ref="G489:H489"/>
    <mergeCell ref="F479:I479"/>
    <mergeCell ref="F480:I480"/>
    <mergeCell ref="E468:H468"/>
    <mergeCell ref="E469:G469"/>
    <mergeCell ref="E470:G470"/>
    <mergeCell ref="E471:G471"/>
    <mergeCell ref="E472:G472"/>
    <mergeCell ref="E473:H473"/>
    <mergeCell ref="B459:C459"/>
    <mergeCell ref="G459:H459"/>
    <mergeCell ref="G460:H460"/>
    <mergeCell ref="B462:C462"/>
    <mergeCell ref="G462:H462"/>
    <mergeCell ref="B463:C463"/>
    <mergeCell ref="G463:H463"/>
    <mergeCell ref="B464:C464"/>
    <mergeCell ref="G464:H464"/>
    <mergeCell ref="B453:C453"/>
    <mergeCell ref="G453:H453"/>
    <mergeCell ref="B454:C454"/>
    <mergeCell ref="G454:H454"/>
    <mergeCell ref="G455:H455"/>
    <mergeCell ref="B457:C457"/>
    <mergeCell ref="G457:H457"/>
    <mergeCell ref="B458:C458"/>
    <mergeCell ref="G458:H458"/>
    <mergeCell ref="F441:I441"/>
    <mergeCell ref="B420:C420"/>
    <mergeCell ref="G420:H420"/>
    <mergeCell ref="G421:H421"/>
    <mergeCell ref="B423:C423"/>
    <mergeCell ref="G423:H423"/>
    <mergeCell ref="B424:C424"/>
    <mergeCell ref="G424:H424"/>
    <mergeCell ref="B425:C425"/>
    <mergeCell ref="G425:H425"/>
    <mergeCell ref="E429:H429"/>
    <mergeCell ref="E430:G430"/>
    <mergeCell ref="E431:G431"/>
    <mergeCell ref="E432:G432"/>
    <mergeCell ref="E433:G433"/>
    <mergeCell ref="E434:H434"/>
    <mergeCell ref="G411:H411"/>
    <mergeCell ref="B413:C413"/>
    <mergeCell ref="G413:H413"/>
    <mergeCell ref="B415:C415"/>
    <mergeCell ref="G415:H415"/>
    <mergeCell ref="G416:H416"/>
    <mergeCell ref="B418:C418"/>
    <mergeCell ref="G418:H418"/>
    <mergeCell ref="B419:C419"/>
    <mergeCell ref="G419:H419"/>
    <mergeCell ref="G386:H386"/>
    <mergeCell ref="F388:H388"/>
    <mergeCell ref="B403:G404"/>
    <mergeCell ref="C405:G405"/>
    <mergeCell ref="B408:C408"/>
    <mergeCell ref="G408:H408"/>
    <mergeCell ref="B409:C409"/>
    <mergeCell ref="G409:H409"/>
    <mergeCell ref="B410:C410"/>
    <mergeCell ref="G410:H410"/>
    <mergeCell ref="F401:I401"/>
    <mergeCell ref="E392:G392"/>
    <mergeCell ref="E393:G393"/>
    <mergeCell ref="E394:H394"/>
    <mergeCell ref="B380:C380"/>
    <mergeCell ref="G380:H380"/>
    <mergeCell ref="G381:H381"/>
    <mergeCell ref="B383:C383"/>
    <mergeCell ref="G383:H383"/>
    <mergeCell ref="B384:C384"/>
    <mergeCell ref="G384:H384"/>
    <mergeCell ref="B385:C385"/>
    <mergeCell ref="G385:H385"/>
    <mergeCell ref="G371:H371"/>
    <mergeCell ref="B373:C373"/>
    <mergeCell ref="G373:H373"/>
    <mergeCell ref="B375:C375"/>
    <mergeCell ref="G375:H375"/>
    <mergeCell ref="G376:H376"/>
    <mergeCell ref="B378:C378"/>
    <mergeCell ref="G378:H378"/>
    <mergeCell ref="B379:C379"/>
    <mergeCell ref="G379:H379"/>
    <mergeCell ref="G346:H346"/>
    <mergeCell ref="F348:H348"/>
    <mergeCell ref="B363:G364"/>
    <mergeCell ref="C365:G365"/>
    <mergeCell ref="B368:C368"/>
    <mergeCell ref="G368:H368"/>
    <mergeCell ref="B344:C344"/>
    <mergeCell ref="G344:H344"/>
    <mergeCell ref="B369:C369"/>
    <mergeCell ref="G369:H369"/>
    <mergeCell ref="B370:C370"/>
    <mergeCell ref="G370:H370"/>
    <mergeCell ref="E349:H349"/>
    <mergeCell ref="E350:G350"/>
    <mergeCell ref="E351:G351"/>
    <mergeCell ref="E352:G352"/>
    <mergeCell ref="B338:C338"/>
    <mergeCell ref="G338:H338"/>
    <mergeCell ref="B340:C340"/>
    <mergeCell ref="G340:H340"/>
    <mergeCell ref="G341:H341"/>
    <mergeCell ref="B343:C343"/>
    <mergeCell ref="G343:H343"/>
    <mergeCell ref="E310:H310"/>
    <mergeCell ref="E311:G311"/>
    <mergeCell ref="B345:C345"/>
    <mergeCell ref="G345:H345"/>
    <mergeCell ref="G332:H332"/>
    <mergeCell ref="B334:C334"/>
    <mergeCell ref="G334:H334"/>
    <mergeCell ref="B335:C335"/>
    <mergeCell ref="G335:H335"/>
    <mergeCell ref="G336:H336"/>
    <mergeCell ref="B305:C305"/>
    <mergeCell ref="G305:H305"/>
    <mergeCell ref="B306:C306"/>
    <mergeCell ref="G306:H306"/>
    <mergeCell ref="G307:H307"/>
    <mergeCell ref="F309:H309"/>
    <mergeCell ref="G297:H297"/>
    <mergeCell ref="B299:C299"/>
    <mergeCell ref="G299:H299"/>
    <mergeCell ref="B300:C300"/>
    <mergeCell ref="G300:H300"/>
    <mergeCell ref="B301:C301"/>
    <mergeCell ref="G301:H301"/>
    <mergeCell ref="G302:H302"/>
    <mergeCell ref="B304:C304"/>
    <mergeCell ref="G304:H304"/>
    <mergeCell ref="B291:C291"/>
    <mergeCell ref="G291:H291"/>
    <mergeCell ref="G292:H292"/>
    <mergeCell ref="B294:C294"/>
    <mergeCell ref="G294:H294"/>
    <mergeCell ref="B295:C295"/>
    <mergeCell ref="G295:H295"/>
    <mergeCell ref="B296:C296"/>
    <mergeCell ref="G296:H296"/>
    <mergeCell ref="G267:H267"/>
    <mergeCell ref="F269:H269"/>
    <mergeCell ref="B284:G285"/>
    <mergeCell ref="C286:G286"/>
    <mergeCell ref="B289:C289"/>
    <mergeCell ref="G289:H289"/>
    <mergeCell ref="B290:C290"/>
    <mergeCell ref="G290:H290"/>
    <mergeCell ref="E273:G273"/>
    <mergeCell ref="E274:G274"/>
    <mergeCell ref="E275:H275"/>
    <mergeCell ref="E270:H270"/>
    <mergeCell ref="E271:G271"/>
    <mergeCell ref="E272:G272"/>
    <mergeCell ref="B261:C261"/>
    <mergeCell ref="G261:H261"/>
    <mergeCell ref="G262:H262"/>
    <mergeCell ref="B264:C264"/>
    <mergeCell ref="G264:H264"/>
    <mergeCell ref="B265:C265"/>
    <mergeCell ref="G265:H265"/>
    <mergeCell ref="B266:C266"/>
    <mergeCell ref="G266:H266"/>
    <mergeCell ref="B255:C255"/>
    <mergeCell ref="G255:H255"/>
    <mergeCell ref="B256:C256"/>
    <mergeCell ref="G256:H256"/>
    <mergeCell ref="G257:H257"/>
    <mergeCell ref="B259:C259"/>
    <mergeCell ref="G259:H259"/>
    <mergeCell ref="B260:C260"/>
    <mergeCell ref="G260:H260"/>
    <mergeCell ref="C246:G246"/>
    <mergeCell ref="B249:C249"/>
    <mergeCell ref="G249:H249"/>
    <mergeCell ref="B250:C250"/>
    <mergeCell ref="G250:H250"/>
    <mergeCell ref="B251:C251"/>
    <mergeCell ref="G251:H251"/>
    <mergeCell ref="G252:H252"/>
    <mergeCell ref="B254:C254"/>
    <mergeCell ref="G254:H254"/>
    <mergeCell ref="B213:C213"/>
    <mergeCell ref="G213:H213"/>
    <mergeCell ref="G214:H214"/>
    <mergeCell ref="B216:C216"/>
    <mergeCell ref="G216:H216"/>
    <mergeCell ref="G217:H217"/>
    <mergeCell ref="G227:H227"/>
    <mergeCell ref="F229:H229"/>
    <mergeCell ref="B244:G245"/>
    <mergeCell ref="B133:C133"/>
    <mergeCell ref="G133:H133"/>
    <mergeCell ref="B134:C134"/>
    <mergeCell ref="G134:H134"/>
    <mergeCell ref="G144:H144"/>
    <mergeCell ref="G145:H145"/>
    <mergeCell ref="G135:H135"/>
    <mergeCell ref="B144:C144"/>
    <mergeCell ref="B130:C130"/>
    <mergeCell ref="G140:H140"/>
    <mergeCell ref="B142:C142"/>
    <mergeCell ref="G142:H142"/>
    <mergeCell ref="B143:C143"/>
    <mergeCell ref="G143:H143"/>
    <mergeCell ref="B138:C138"/>
    <mergeCell ref="G138:H138"/>
    <mergeCell ref="B139:C139"/>
    <mergeCell ref="G139:H139"/>
    <mergeCell ref="G49:H49"/>
    <mergeCell ref="G50:H50"/>
    <mergeCell ref="B52:C52"/>
    <mergeCell ref="G52:H52"/>
    <mergeCell ref="B55:C55"/>
    <mergeCell ref="G54:H54"/>
    <mergeCell ref="G55:H55"/>
    <mergeCell ref="G53:H53"/>
    <mergeCell ref="B53:C53"/>
    <mergeCell ref="G66:H66"/>
    <mergeCell ref="B41:G42"/>
    <mergeCell ref="C43:G43"/>
    <mergeCell ref="B46:C46"/>
    <mergeCell ref="G46:H46"/>
    <mergeCell ref="B47:C47"/>
    <mergeCell ref="G47:H47"/>
    <mergeCell ref="B59:C59"/>
    <mergeCell ref="G59:H59"/>
    <mergeCell ref="B49:C49"/>
    <mergeCell ref="F68:H68"/>
    <mergeCell ref="B60:C60"/>
    <mergeCell ref="G60:H60"/>
    <mergeCell ref="B63:C63"/>
    <mergeCell ref="G63:H63"/>
    <mergeCell ref="B64:C64"/>
    <mergeCell ref="G64:H64"/>
    <mergeCell ref="B65:C65"/>
    <mergeCell ref="G61:H61"/>
    <mergeCell ref="G65:H65"/>
    <mergeCell ref="B54:C54"/>
    <mergeCell ref="G56:H56"/>
    <mergeCell ref="B58:C58"/>
    <mergeCell ref="G58:H58"/>
    <mergeCell ref="B12:C12"/>
    <mergeCell ref="G12:H12"/>
    <mergeCell ref="B13:C13"/>
    <mergeCell ref="G13:H13"/>
    <mergeCell ref="G14:H14"/>
    <mergeCell ref="B16:C16"/>
    <mergeCell ref="G16:H16"/>
    <mergeCell ref="B17:C17"/>
    <mergeCell ref="G17:H17"/>
    <mergeCell ref="B2:G3"/>
    <mergeCell ref="C4:G4"/>
    <mergeCell ref="B7:C7"/>
    <mergeCell ref="G7:H7"/>
    <mergeCell ref="B8:C8"/>
    <mergeCell ref="G8:H8"/>
    <mergeCell ref="B9:C9"/>
    <mergeCell ref="G9:H9"/>
    <mergeCell ref="G10:H10"/>
    <mergeCell ref="F26:H26"/>
    <mergeCell ref="B18:C18"/>
    <mergeCell ref="G18:H18"/>
    <mergeCell ref="G19:H19"/>
    <mergeCell ref="B21:C21"/>
    <mergeCell ref="G21:H21"/>
    <mergeCell ref="B22:C22"/>
    <mergeCell ref="G22:H22"/>
    <mergeCell ref="B23:C23"/>
    <mergeCell ref="G23:H23"/>
    <mergeCell ref="G24:H24"/>
    <mergeCell ref="G129:H129"/>
    <mergeCell ref="B93:C93"/>
    <mergeCell ref="G93:H93"/>
    <mergeCell ref="G94:H94"/>
    <mergeCell ref="B95:C95"/>
    <mergeCell ref="G95:H95"/>
    <mergeCell ref="G96:H96"/>
    <mergeCell ref="G103:H103"/>
    <mergeCell ref="G106:H106"/>
    <mergeCell ref="F108:H108"/>
    <mergeCell ref="G98:H98"/>
    <mergeCell ref="B100:C100"/>
    <mergeCell ref="G100:H100"/>
    <mergeCell ref="G101:H101"/>
    <mergeCell ref="B105:C105"/>
    <mergeCell ref="G105:H105"/>
    <mergeCell ref="G128:H128"/>
    <mergeCell ref="F147:H147"/>
    <mergeCell ref="B137:C137"/>
    <mergeCell ref="G137:H137"/>
    <mergeCell ref="B94:C94"/>
    <mergeCell ref="B98:C98"/>
    <mergeCell ref="B99:C99"/>
    <mergeCell ref="G99:H99"/>
    <mergeCell ref="B103:C103"/>
    <mergeCell ref="B104:C104"/>
    <mergeCell ref="E112:G112"/>
    <mergeCell ref="E113:G113"/>
    <mergeCell ref="E114:H114"/>
    <mergeCell ref="B129:C129"/>
    <mergeCell ref="B207:C207"/>
    <mergeCell ref="G207:H207"/>
    <mergeCell ref="B172:C172"/>
    <mergeCell ref="B123:G124"/>
    <mergeCell ref="C125:G125"/>
    <mergeCell ref="B128:C128"/>
    <mergeCell ref="B226:C226"/>
    <mergeCell ref="G226:H226"/>
    <mergeCell ref="B208:C208"/>
    <mergeCell ref="B169:C169"/>
    <mergeCell ref="G168:H168"/>
    <mergeCell ref="B168:C168"/>
    <mergeCell ref="G224:H224"/>
    <mergeCell ref="B211:C211"/>
    <mergeCell ref="G211:H211"/>
    <mergeCell ref="B214:C214"/>
    <mergeCell ref="G215:H215"/>
    <mergeCell ref="B219:C219"/>
    <mergeCell ref="B220:C220"/>
    <mergeCell ref="G220:H220"/>
    <mergeCell ref="B224:C224"/>
    <mergeCell ref="G219:H219"/>
    <mergeCell ref="B221:C221"/>
    <mergeCell ref="G221:H221"/>
    <mergeCell ref="G222:H222"/>
    <mergeCell ref="G170:H170"/>
    <mergeCell ref="G169:H169"/>
    <mergeCell ref="E28:G28"/>
    <mergeCell ref="E27:H27"/>
    <mergeCell ref="E29:G29"/>
    <mergeCell ref="E30:G30"/>
    <mergeCell ref="E31:G31"/>
    <mergeCell ref="E32:H32"/>
    <mergeCell ref="G130:H130"/>
    <mergeCell ref="G131:H131"/>
    <mergeCell ref="G209:H209"/>
    <mergeCell ref="B225:C225"/>
    <mergeCell ref="G225:H225"/>
    <mergeCell ref="B201:G202"/>
    <mergeCell ref="C203:G203"/>
    <mergeCell ref="B206:C206"/>
    <mergeCell ref="G206:H206"/>
    <mergeCell ref="B212:C212"/>
    <mergeCell ref="G208:H208"/>
    <mergeCell ref="B215:C215"/>
    <mergeCell ref="G176:H176"/>
    <mergeCell ref="B176:C176"/>
    <mergeCell ref="G174:H174"/>
    <mergeCell ref="G173:H173"/>
    <mergeCell ref="F199:I199"/>
    <mergeCell ref="E187:H187"/>
    <mergeCell ref="E188:G188"/>
    <mergeCell ref="G181:H181"/>
    <mergeCell ref="B181:C181"/>
    <mergeCell ref="G179:H179"/>
    <mergeCell ref="E71:G71"/>
    <mergeCell ref="E72:G72"/>
    <mergeCell ref="E73:G73"/>
    <mergeCell ref="E74:H74"/>
    <mergeCell ref="E69:H69"/>
    <mergeCell ref="E70:G70"/>
    <mergeCell ref="E110:G110"/>
    <mergeCell ref="E111:G111"/>
    <mergeCell ref="B83:G84"/>
    <mergeCell ref="C85:G85"/>
    <mergeCell ref="B88:C88"/>
    <mergeCell ref="G88:H88"/>
    <mergeCell ref="B89:C89"/>
    <mergeCell ref="G89:H89"/>
    <mergeCell ref="B90:C90"/>
    <mergeCell ref="G104:H104"/>
    <mergeCell ref="G91:H91"/>
    <mergeCell ref="G90:H90"/>
    <mergeCell ref="E230:H230"/>
    <mergeCell ref="E231:G231"/>
    <mergeCell ref="E232:G232"/>
    <mergeCell ref="E233:G233"/>
    <mergeCell ref="E191:G191"/>
    <mergeCell ref="E192:H192"/>
    <mergeCell ref="G212:H212"/>
    <mergeCell ref="E109:H109"/>
    <mergeCell ref="E234:G234"/>
    <mergeCell ref="E235:H235"/>
    <mergeCell ref="E148:H148"/>
    <mergeCell ref="E149:G149"/>
    <mergeCell ref="E150:G150"/>
    <mergeCell ref="E151:G151"/>
    <mergeCell ref="E152:G152"/>
    <mergeCell ref="E153:H153"/>
    <mergeCell ref="E189:G189"/>
    <mergeCell ref="E190:G190"/>
    <mergeCell ref="E507:H507"/>
    <mergeCell ref="E508:G508"/>
    <mergeCell ref="E509:G509"/>
    <mergeCell ref="E510:G510"/>
    <mergeCell ref="E511:G511"/>
    <mergeCell ref="E512:H512"/>
    <mergeCell ref="E312:G312"/>
    <mergeCell ref="E313:G313"/>
    <mergeCell ref="E314:G314"/>
    <mergeCell ref="E315:H315"/>
    <mergeCell ref="E389:H389"/>
    <mergeCell ref="E390:G390"/>
    <mergeCell ref="G339:H339"/>
    <mergeCell ref="E353:G353"/>
    <mergeCell ref="E354:H354"/>
    <mergeCell ref="E391:G391"/>
    <mergeCell ref="B324:G325"/>
    <mergeCell ref="C326:G326"/>
    <mergeCell ref="B329:C329"/>
    <mergeCell ref="G329:H329"/>
    <mergeCell ref="B330:C330"/>
    <mergeCell ref="G330:H330"/>
    <mergeCell ref="B331:C331"/>
    <mergeCell ref="G331:H331"/>
    <mergeCell ref="B339:C339"/>
  </mergeCells>
  <printOptions horizontalCentered="1"/>
  <pageMargins left="0.39370078740157483" right="0.39370078740157483" top="1.3779527559055118" bottom="0.19685039370078741" header="0.31496062992125984" footer="0.31496062992125984"/>
  <pageSetup scale="78" orientation="portrait" verticalDpi="599" r:id="rId1"/>
  <rowBreaks count="12" manualBreakCount="12">
    <brk id="39" min="2" max="8" man="1"/>
    <brk id="81" min="2" max="8" man="1"/>
    <brk id="121" min="2" max="8" man="1"/>
    <brk id="160" min="2" max="8" man="1"/>
    <brk id="199" min="2" max="8" man="1"/>
    <brk id="242" min="2" max="8" man="1"/>
    <brk id="282" min="2" max="8" man="1"/>
    <brk id="322" min="2" max="8" man="1"/>
    <brk id="361" min="2" max="8" man="1"/>
    <brk id="401" min="2" max="8" man="1"/>
    <brk id="441" min="2" max="8" man="1"/>
    <brk id="480" min="2" max="8"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M466"/>
  <sheetViews>
    <sheetView view="pageBreakPreview" topLeftCell="A37" zoomScale="115" zoomScaleNormal="100" zoomScaleSheetLayoutView="115" workbookViewId="0">
      <selection activeCell="C51" sqref="C51"/>
    </sheetView>
  </sheetViews>
  <sheetFormatPr baseColWidth="10" defaultColWidth="11.44140625" defaultRowHeight="13.8" x14ac:dyDescent="0.25"/>
  <cols>
    <col min="1" max="1" width="2.33203125" style="190" customWidth="1"/>
    <col min="2" max="2" width="13.44140625" style="190" customWidth="1"/>
    <col min="3" max="3" width="39.44140625" style="190" customWidth="1"/>
    <col min="4" max="4" width="9.6640625" style="190" customWidth="1"/>
    <col min="5" max="5" width="10.6640625" style="381" customWidth="1"/>
    <col min="6" max="6" width="13.6640625" style="190" customWidth="1"/>
    <col min="7" max="7" width="5.6640625" style="190" customWidth="1"/>
    <col min="8" max="8" width="10.88671875" style="190" customWidth="1"/>
    <col min="9" max="9" width="16.6640625" style="190" customWidth="1"/>
    <col min="10" max="10" width="8.6640625" style="190" customWidth="1"/>
    <col min="11" max="11" width="0" style="190" hidden="1" customWidth="1"/>
    <col min="12" max="16384" width="11.44140625" style="190"/>
  </cols>
  <sheetData>
    <row r="1" spans="2:11" ht="14.4" thickBot="1" x14ac:dyDescent="0.3"/>
    <row r="2" spans="2:11" ht="26.25" customHeight="1" x14ac:dyDescent="0.25">
      <c r="B2" s="560" t="str">
        <f>+'[3]2- COMP BASICA'!B2</f>
        <v>REPARACIONES LOCATIVAS LABORATORIO GENETICA REGIONAL NOR OCCIDENTE DEL INSTITUTO NACIONAL DE MEDICINA LEGAL Y CIENCIAS FORENSES.</v>
      </c>
      <c r="C2" s="561"/>
      <c r="D2" s="561"/>
      <c r="E2" s="561"/>
      <c r="F2" s="561"/>
      <c r="G2" s="561"/>
      <c r="H2" s="271" t="s">
        <v>62</v>
      </c>
      <c r="I2" s="440" t="str">
        <f>+'[3]BASE DEL PRESUPUESTO'!$C$18</f>
        <v>INSTALACIONES HIDROSANITARIAS</v>
      </c>
    </row>
    <row r="3" spans="2:11" x14ac:dyDescent="0.25">
      <c r="B3" s="562"/>
      <c r="C3" s="563"/>
      <c r="D3" s="563"/>
      <c r="E3" s="563"/>
      <c r="F3" s="563"/>
      <c r="G3" s="563"/>
      <c r="H3" s="269" t="s">
        <v>63</v>
      </c>
      <c r="I3" s="307" t="str">
        <f>+'[3]BASE DEL PRESUPUESTO'!B19</f>
        <v>2.1</v>
      </c>
    </row>
    <row r="4" spans="2:11" ht="37.5" customHeight="1" thickBot="1" x14ac:dyDescent="0.3">
      <c r="B4" s="267" t="s">
        <v>64</v>
      </c>
      <c r="C4" s="564" t="str">
        <f>+'[3]BASE DEL PRESUPUESTO'!C19</f>
        <v>Suministro e instalacion de punto Sanitario de 2", incluye tubería hasta 1,50 m, accesorios PVC, limpiador, soldadura PVC, regatas, resanes y demás elementos y materiales necesarios para la ejecución de la actividad</v>
      </c>
      <c r="D4" s="565"/>
      <c r="E4" s="565"/>
      <c r="F4" s="565"/>
      <c r="G4" s="565"/>
      <c r="H4" s="266" t="s">
        <v>65</v>
      </c>
      <c r="I4" s="330" t="str">
        <f>+'[3]BASE DEL PRESUPUESTO'!D19</f>
        <v>UND</v>
      </c>
    </row>
    <row r="5" spans="2:11" x14ac:dyDescent="0.25">
      <c r="B5" s="264"/>
      <c r="C5" s="129"/>
      <c r="D5" s="129"/>
      <c r="E5" s="445"/>
      <c r="F5" s="262"/>
      <c r="G5" s="129"/>
      <c r="H5" s="129"/>
      <c r="I5" s="144"/>
    </row>
    <row r="6" spans="2:11" ht="14.4" thickBot="1" x14ac:dyDescent="0.3">
      <c r="B6" s="128" t="s">
        <v>66</v>
      </c>
      <c r="C6" s="129"/>
      <c r="D6" s="129"/>
      <c r="E6" s="445"/>
      <c r="F6" s="243"/>
      <c r="G6" s="132"/>
      <c r="H6" s="132"/>
      <c r="I6" s="133"/>
    </row>
    <row r="7" spans="2:11" x14ac:dyDescent="0.25">
      <c r="B7" s="533" t="s">
        <v>11</v>
      </c>
      <c r="C7" s="534"/>
      <c r="D7" s="135" t="s">
        <v>65</v>
      </c>
      <c r="E7" s="458" t="s">
        <v>67</v>
      </c>
      <c r="F7" s="225" t="s">
        <v>68</v>
      </c>
      <c r="G7" s="534" t="s">
        <v>69</v>
      </c>
      <c r="H7" s="535"/>
      <c r="I7" s="138"/>
    </row>
    <row r="8" spans="2:11" x14ac:dyDescent="0.25">
      <c r="B8" s="536" t="s">
        <v>28</v>
      </c>
      <c r="C8" s="537"/>
      <c r="D8" s="140" t="s">
        <v>29</v>
      </c>
      <c r="E8" s="457">
        <v>1</v>
      </c>
      <c r="F8" s="240">
        <f>ROUND(G23*10%,0)</f>
        <v>2354</v>
      </c>
      <c r="G8" s="538">
        <f>E8*F8</f>
        <v>2354</v>
      </c>
      <c r="H8" s="539"/>
      <c r="I8" s="144"/>
    </row>
    <row r="9" spans="2:11" x14ac:dyDescent="0.25">
      <c r="B9" s="536"/>
      <c r="C9" s="537"/>
      <c r="D9" s="140"/>
      <c r="E9" s="457"/>
      <c r="F9" s="240"/>
      <c r="G9" s="538"/>
      <c r="H9" s="539"/>
      <c r="I9" s="144"/>
    </row>
    <row r="10" spans="2:11" ht="14.4" thickBot="1" x14ac:dyDescent="0.3">
      <c r="B10" s="579"/>
      <c r="C10" s="580"/>
      <c r="D10" s="145"/>
      <c r="E10" s="456"/>
      <c r="F10" s="256"/>
      <c r="G10" s="661"/>
      <c r="H10" s="662"/>
      <c r="I10" s="133"/>
    </row>
    <row r="11" spans="2:11" ht="14.4" thickBot="1" x14ac:dyDescent="0.3">
      <c r="B11" s="148"/>
      <c r="C11" s="132"/>
      <c r="D11" s="129"/>
      <c r="E11" s="445"/>
      <c r="F11" s="243"/>
      <c r="G11" s="655" t="s">
        <v>71</v>
      </c>
      <c r="H11" s="656"/>
      <c r="I11" s="150">
        <f>ROUND(SUM(G8:H10),0)</f>
        <v>2354</v>
      </c>
    </row>
    <row r="12" spans="2:11" ht="14.4" thickBot="1" x14ac:dyDescent="0.3">
      <c r="B12" s="148" t="s">
        <v>72</v>
      </c>
      <c r="C12" s="132"/>
      <c r="D12" s="129"/>
      <c r="E12" s="445"/>
      <c r="F12" s="243"/>
      <c r="G12" s="261"/>
      <c r="H12" s="261"/>
      <c r="I12" s="151"/>
    </row>
    <row r="13" spans="2:11" x14ac:dyDescent="0.25">
      <c r="B13" s="663" t="s">
        <v>11</v>
      </c>
      <c r="C13" s="664"/>
      <c r="D13" s="386" t="s">
        <v>65</v>
      </c>
      <c r="E13" s="455" t="s">
        <v>67</v>
      </c>
      <c r="F13" s="411" t="s">
        <v>68</v>
      </c>
      <c r="G13" s="665" t="s">
        <v>69</v>
      </c>
      <c r="H13" s="666"/>
      <c r="I13" s="152"/>
      <c r="K13" s="190">
        <v>2</v>
      </c>
    </row>
    <row r="14" spans="2:11" x14ac:dyDescent="0.25">
      <c r="B14" s="471" t="str">
        <f>+'[3]2- COMP BASICA'!B275</f>
        <v>TUBERIA PVC  2" SANITARIA PAVCO</v>
      </c>
      <c r="C14" s="472"/>
      <c r="D14" s="360" t="s">
        <v>73</v>
      </c>
      <c r="E14" s="463">
        <v>1</v>
      </c>
      <c r="F14" s="461">
        <f>+'[3]2- COMP BASICA'!R275</f>
        <v>9150.9341793825861</v>
      </c>
      <c r="G14" s="668">
        <f>E14*F14</f>
        <v>9150.9341793825861</v>
      </c>
      <c r="H14" s="669"/>
      <c r="I14" s="152"/>
    </row>
    <row r="15" spans="2:11" x14ac:dyDescent="0.25">
      <c r="B15" s="471" t="str">
        <f>+'[3]2- COMP BASICA'!B278</f>
        <v>CODO PVC  45  2" SANITARIA</v>
      </c>
      <c r="C15" s="472"/>
      <c r="D15" s="360" t="s">
        <v>152</v>
      </c>
      <c r="E15" s="463">
        <v>1</v>
      </c>
      <c r="F15" s="461">
        <f>+'[3]2- COMP BASICA'!R278</f>
        <v>4340.7868068849348</v>
      </c>
      <c r="G15" s="668">
        <f>E15*F15</f>
        <v>4340.7868068849348</v>
      </c>
      <c r="H15" s="669"/>
      <c r="I15" s="152"/>
    </row>
    <row r="16" spans="2:11" x14ac:dyDescent="0.25">
      <c r="B16" s="471" t="str">
        <f>+'[3]2- COMP BASICA'!B283</f>
        <v>SIFON CON TAPON PVC 2" DURMAN</v>
      </c>
      <c r="C16" s="472"/>
      <c r="D16" s="360" t="s">
        <v>108</v>
      </c>
      <c r="E16" s="463">
        <v>1</v>
      </c>
      <c r="F16" s="461">
        <v>51315.117109024955</v>
      </c>
      <c r="G16" s="668">
        <f>E16*F16</f>
        <v>51315.117109024955</v>
      </c>
      <c r="H16" s="669"/>
      <c r="I16" s="152"/>
    </row>
    <row r="17" spans="2:11" x14ac:dyDescent="0.25">
      <c r="B17" s="471" t="str">
        <f>+'[3]2- COMP BASICA'!B308</f>
        <v>REMOVEDOR PVC (1/4) DURMAN</v>
      </c>
      <c r="C17" s="472"/>
      <c r="D17" s="360" t="s">
        <v>92</v>
      </c>
      <c r="E17" s="463">
        <v>0.02</v>
      </c>
      <c r="F17" s="461">
        <f>+'[3]2- COMP BASICA'!R308</f>
        <v>54329.132641843811</v>
      </c>
      <c r="G17" s="668">
        <f>E17*F17</f>
        <v>1086.5826528368762</v>
      </c>
      <c r="H17" s="669"/>
      <c r="I17" s="152"/>
      <c r="K17" s="190" t="s">
        <v>151</v>
      </c>
    </row>
    <row r="18" spans="2:11" x14ac:dyDescent="0.25">
      <c r="B18" s="471" t="str">
        <f>+'[3]2- COMP BASICA'!B309</f>
        <v>SOLDADURA PVC (1/4)</v>
      </c>
      <c r="C18" s="312"/>
      <c r="D18" s="140" t="s">
        <v>92</v>
      </c>
      <c r="E18" s="422">
        <v>0.02</v>
      </c>
      <c r="F18" s="257">
        <f>+'[3]2- COMP BASICA'!R309</f>
        <v>76423.462593532269</v>
      </c>
      <c r="G18" s="668">
        <f>E18*F18</f>
        <v>1528.4692518706454</v>
      </c>
      <c r="H18" s="669"/>
      <c r="I18" s="152"/>
    </row>
    <row r="19" spans="2:11" ht="14.4" thickBot="1" x14ac:dyDescent="0.3">
      <c r="B19" s="579"/>
      <c r="C19" s="580"/>
      <c r="D19" s="145"/>
      <c r="E19" s="456"/>
      <c r="F19" s="256"/>
      <c r="G19" s="661"/>
      <c r="H19" s="662"/>
      <c r="I19" s="151"/>
    </row>
    <row r="20" spans="2:11" ht="14.4" thickBot="1" x14ac:dyDescent="0.3">
      <c r="B20" s="148"/>
      <c r="C20" s="132"/>
      <c r="D20" s="129"/>
      <c r="E20" s="445"/>
      <c r="F20" s="243"/>
      <c r="G20" s="554" t="s">
        <v>71</v>
      </c>
      <c r="H20" s="555"/>
      <c r="I20" s="150">
        <f>(SUM(G14:H19))</f>
        <v>67421.89</v>
      </c>
    </row>
    <row r="21" spans="2:11" ht="14.4" thickBot="1" x14ac:dyDescent="0.3">
      <c r="B21" s="128" t="s">
        <v>74</v>
      </c>
      <c r="C21" s="132"/>
      <c r="D21" s="129"/>
      <c r="E21" s="445"/>
      <c r="F21" s="243"/>
      <c r="G21" s="132"/>
      <c r="H21" s="132"/>
      <c r="I21" s="151"/>
    </row>
    <row r="22" spans="2:11" x14ac:dyDescent="0.25">
      <c r="B22" s="533" t="s">
        <v>11</v>
      </c>
      <c r="C22" s="534"/>
      <c r="D22" s="135" t="s">
        <v>65</v>
      </c>
      <c r="E22" s="449" t="s">
        <v>75</v>
      </c>
      <c r="F22" s="135" t="s">
        <v>76</v>
      </c>
      <c r="G22" s="534" t="s">
        <v>77</v>
      </c>
      <c r="H22" s="535"/>
      <c r="I22" s="162"/>
    </row>
    <row r="23" spans="2:11" x14ac:dyDescent="0.25">
      <c r="B23" s="536" t="str">
        <f>+'[3]1- CUADRILLAS'!A43</f>
        <v>CUADRILLA BB (INSTALACIONES)</v>
      </c>
      <c r="C23" s="537"/>
      <c r="D23" s="163" t="s">
        <v>78</v>
      </c>
      <c r="E23" s="450">
        <f>+'[3]1- CUADRILLAS'!D43</f>
        <v>47080</v>
      </c>
      <c r="F23" s="228">
        <v>0.5</v>
      </c>
      <c r="G23" s="572">
        <f>F23*E23</f>
        <v>23540</v>
      </c>
      <c r="H23" s="573"/>
      <c r="I23" s="151"/>
    </row>
    <row r="24" spans="2:11" ht="14.4" thickBot="1" x14ac:dyDescent="0.3">
      <c r="B24" s="576"/>
      <c r="C24" s="577"/>
      <c r="D24" s="166"/>
      <c r="E24" s="446"/>
      <c r="F24" s="226"/>
      <c r="G24" s="577"/>
      <c r="H24" s="578"/>
      <c r="I24" s="151"/>
    </row>
    <row r="25" spans="2:11" ht="14.4" thickBot="1" x14ac:dyDescent="0.3">
      <c r="B25" s="169"/>
      <c r="C25" s="132"/>
      <c r="D25" s="129"/>
      <c r="E25" s="445"/>
      <c r="F25" s="243"/>
      <c r="G25" s="554" t="s">
        <v>71</v>
      </c>
      <c r="H25" s="555"/>
      <c r="I25" s="150">
        <f>ROUND(SUM(G23:H24),0)</f>
        <v>23540</v>
      </c>
    </row>
    <row r="26" spans="2:11" ht="14.4" thickBot="1" x14ac:dyDescent="0.3">
      <c r="B26" s="128" t="s">
        <v>79</v>
      </c>
      <c r="C26" s="160"/>
      <c r="D26" s="129"/>
      <c r="E26" s="445"/>
      <c r="F26" s="243"/>
      <c r="G26" s="132"/>
      <c r="H26" s="132"/>
      <c r="I26" s="151"/>
    </row>
    <row r="27" spans="2:11" x14ac:dyDescent="0.25">
      <c r="B27" s="533" t="s">
        <v>11</v>
      </c>
      <c r="C27" s="534"/>
      <c r="D27" s="135" t="s">
        <v>65</v>
      </c>
      <c r="E27" s="449" t="s">
        <v>75</v>
      </c>
      <c r="F27" s="135" t="s">
        <v>76</v>
      </c>
      <c r="G27" s="534" t="s">
        <v>77</v>
      </c>
      <c r="H27" s="535"/>
      <c r="I27" s="162"/>
    </row>
    <row r="28" spans="2:11" x14ac:dyDescent="0.25">
      <c r="B28" s="448"/>
      <c r="C28" s="419"/>
      <c r="D28" s="419"/>
      <c r="E28" s="447"/>
      <c r="F28" s="419"/>
      <c r="G28" s="572">
        <f>F28*E28</f>
        <v>0</v>
      </c>
      <c r="H28" s="573"/>
      <c r="I28" s="151"/>
    </row>
    <row r="29" spans="2:11" ht="14.4" thickBot="1" x14ac:dyDescent="0.3">
      <c r="B29" s="579"/>
      <c r="C29" s="580"/>
      <c r="D29" s="145"/>
      <c r="E29" s="446"/>
      <c r="F29" s="288"/>
      <c r="G29" s="581"/>
      <c r="H29" s="582"/>
      <c r="I29" s="151"/>
    </row>
    <row r="30" spans="2:11" ht="14.4" thickBot="1" x14ac:dyDescent="0.3">
      <c r="B30" s="172"/>
      <c r="C30" s="173"/>
      <c r="D30" s="174"/>
      <c r="E30" s="465"/>
      <c r="F30" s="220"/>
      <c r="G30" s="593" t="s">
        <v>71</v>
      </c>
      <c r="H30" s="594"/>
      <c r="I30" s="150">
        <f>ROUND(SUM(G28:H29),0)</f>
        <v>0</v>
      </c>
    </row>
    <row r="31" spans="2:11" s="389" customFormat="1" ht="14.4" thickBot="1" x14ac:dyDescent="0.3">
      <c r="B31" s="148"/>
      <c r="C31" s="132"/>
      <c r="D31" s="129"/>
      <c r="E31" s="445"/>
      <c r="F31" s="243"/>
      <c r="G31" s="132"/>
      <c r="H31" s="179"/>
      <c r="I31" s="180"/>
    </row>
    <row r="32" spans="2:11" s="389" customFormat="1" ht="14.4" thickBot="1" x14ac:dyDescent="0.3">
      <c r="B32" s="181"/>
      <c r="C32" s="182"/>
      <c r="D32" s="183"/>
      <c r="E32" s="365"/>
      <c r="F32" s="601" t="s">
        <v>80</v>
      </c>
      <c r="G32" s="601"/>
      <c r="H32" s="602"/>
      <c r="I32" s="185">
        <f>(SUM(I11:I30))</f>
        <v>93315.89</v>
      </c>
    </row>
    <row r="33" spans="2:9" ht="14.4" thickBot="1" x14ac:dyDescent="0.3">
      <c r="B33" s="186"/>
      <c r="C33" s="187"/>
      <c r="D33" s="188"/>
      <c r="E33" s="549" t="s">
        <v>86</v>
      </c>
      <c r="F33" s="550"/>
      <c r="G33" s="550"/>
      <c r="H33" s="550"/>
      <c r="I33" s="203">
        <f>+SUM(I34:I37)</f>
        <v>27948.109054999997</v>
      </c>
    </row>
    <row r="34" spans="2:9" x14ac:dyDescent="0.25">
      <c r="B34" s="196"/>
      <c r="C34" s="197"/>
      <c r="D34" s="193"/>
      <c r="E34" s="551" t="s">
        <v>87</v>
      </c>
      <c r="F34" s="552"/>
      <c r="G34" s="553"/>
      <c r="H34" s="204">
        <v>0.23</v>
      </c>
      <c r="I34" s="205">
        <f>I32*H34</f>
        <v>21462.654699999999</v>
      </c>
    </row>
    <row r="35" spans="2:9" x14ac:dyDescent="0.25">
      <c r="B35" s="196"/>
      <c r="C35" s="197"/>
      <c r="D35" s="193"/>
      <c r="E35" s="521" t="s">
        <v>88</v>
      </c>
      <c r="F35" s="522"/>
      <c r="G35" s="523"/>
      <c r="H35" s="206">
        <v>0.01</v>
      </c>
      <c r="I35" s="207">
        <f>I32*H35</f>
        <v>933.15890000000002</v>
      </c>
    </row>
    <row r="36" spans="2:9" x14ac:dyDescent="0.25">
      <c r="B36" s="196"/>
      <c r="C36" s="197"/>
      <c r="D36" s="193"/>
      <c r="E36" s="521" t="s">
        <v>89</v>
      </c>
      <c r="F36" s="522"/>
      <c r="G36" s="523"/>
      <c r="H36" s="206">
        <v>0.05</v>
      </c>
      <c r="I36" s="207">
        <f>I32*H36</f>
        <v>4665.7945</v>
      </c>
    </row>
    <row r="37" spans="2:9" ht="14.4" thickBot="1" x14ac:dyDescent="0.3">
      <c r="B37" s="196"/>
      <c r="C37" s="197"/>
      <c r="D37" s="193"/>
      <c r="E37" s="544" t="s">
        <v>90</v>
      </c>
      <c r="F37" s="545"/>
      <c r="G37" s="546"/>
      <c r="H37" s="209">
        <v>0.19</v>
      </c>
      <c r="I37" s="207">
        <f>H37*I36</f>
        <v>886.50095499999998</v>
      </c>
    </row>
    <row r="38" spans="2:9" ht="24" customHeight="1" thickBot="1" x14ac:dyDescent="0.3">
      <c r="B38" s="196"/>
      <c r="C38" s="197"/>
      <c r="D38" s="193"/>
      <c r="E38" s="547" t="s">
        <v>91</v>
      </c>
      <c r="F38" s="548"/>
      <c r="G38" s="548"/>
      <c r="H38" s="548"/>
      <c r="I38" s="210">
        <f>ROUND(I32+I33,0)</f>
        <v>121264</v>
      </c>
    </row>
    <row r="39" spans="2:9" x14ac:dyDescent="0.25">
      <c r="B39" s="196"/>
      <c r="C39" s="197"/>
      <c r="D39" s="193"/>
      <c r="E39" s="211"/>
      <c r="F39" s="212"/>
      <c r="G39" s="212"/>
      <c r="H39" s="212"/>
      <c r="I39" s="213"/>
    </row>
    <row r="40" spans="2:9" ht="36" customHeight="1" x14ac:dyDescent="0.25">
      <c r="B40" s="196"/>
      <c r="C40" s="197"/>
      <c r="D40" s="193"/>
      <c r="E40" s="211"/>
      <c r="F40" s="212"/>
      <c r="G40" s="212"/>
      <c r="H40" s="212"/>
      <c r="I40" s="213"/>
    </row>
    <row r="41" spans="2:9" x14ac:dyDescent="0.25">
      <c r="B41" s="299"/>
      <c r="C41" s="197"/>
      <c r="D41" s="193"/>
      <c r="E41" s="211"/>
      <c r="F41" s="212"/>
      <c r="G41" s="212"/>
      <c r="H41" s="212"/>
      <c r="I41" s="401"/>
    </row>
    <row r="42" spans="2:9" x14ac:dyDescent="0.25">
      <c r="B42" s="196"/>
      <c r="C42" s="197"/>
      <c r="D42" s="193"/>
      <c r="E42" s="211"/>
      <c r="F42" s="212"/>
      <c r="G42" s="212"/>
      <c r="H42" s="212"/>
      <c r="I42" s="213"/>
    </row>
    <row r="43" spans="2:9" x14ac:dyDescent="0.25">
      <c r="B43" s="191"/>
      <c r="C43" s="192"/>
      <c r="D43" s="193"/>
      <c r="E43" s="211"/>
      <c r="F43" s="194"/>
      <c r="G43" s="194"/>
      <c r="H43" s="194"/>
      <c r="I43" s="195"/>
    </row>
    <row r="44" spans="2:9" x14ac:dyDescent="0.25">
      <c r="B44" s="196" t="s">
        <v>81</v>
      </c>
      <c r="C44" s="197"/>
      <c r="D44" s="193"/>
      <c r="E44" s="211"/>
      <c r="F44" s="632" t="s">
        <v>82</v>
      </c>
      <c r="G44" s="632"/>
      <c r="H44" s="632"/>
      <c r="I44" s="633"/>
    </row>
    <row r="45" spans="2:9" ht="14.4" thickBot="1" x14ac:dyDescent="0.3">
      <c r="B45" s="181" t="s">
        <v>83</v>
      </c>
      <c r="C45" s="182"/>
      <c r="D45" s="183"/>
      <c r="E45" s="242"/>
      <c r="F45" s="570" t="s">
        <v>84</v>
      </c>
      <c r="G45" s="570"/>
      <c r="H45" s="570"/>
      <c r="I45" s="571"/>
    </row>
    <row r="46" spans="2:9" ht="14.4" thickBot="1" x14ac:dyDescent="0.3"/>
    <row r="47" spans="2:9" ht="22.8" x14ac:dyDescent="0.25">
      <c r="B47" s="560" t="str">
        <f>+'[3]2- COMP BASICA'!B2</f>
        <v>REPARACIONES LOCATIVAS LABORATORIO GENETICA REGIONAL NOR OCCIDENTE DEL INSTITUTO NACIONAL DE MEDICINA LEGAL Y CIENCIAS FORENSES.</v>
      </c>
      <c r="C47" s="561"/>
      <c r="D47" s="561"/>
      <c r="E47" s="561"/>
      <c r="F47" s="561"/>
      <c r="G47" s="561"/>
      <c r="H47" s="271" t="s">
        <v>62</v>
      </c>
      <c r="I47" s="440" t="str">
        <f>+'[3]BASE DEL PRESUPUESTO'!$C$18</f>
        <v>INSTALACIONES HIDROSANITARIAS</v>
      </c>
    </row>
    <row r="48" spans="2:9" x14ac:dyDescent="0.25">
      <c r="B48" s="562"/>
      <c r="C48" s="563"/>
      <c r="D48" s="563"/>
      <c r="E48" s="563"/>
      <c r="F48" s="563"/>
      <c r="G48" s="563"/>
      <c r="H48" s="269" t="s">
        <v>63</v>
      </c>
      <c r="I48" s="307" t="str">
        <f>+'[3]BASE DEL PRESUPUESTO'!B20</f>
        <v>2.2</v>
      </c>
    </row>
    <row r="49" spans="2:11" ht="39.6" customHeight="1" thickBot="1" x14ac:dyDescent="0.3">
      <c r="B49" s="267" t="s">
        <v>64</v>
      </c>
      <c r="C49" s="564" t="str">
        <f>+'[3]BASE DEL PRESUPUESTO'!C20</f>
        <v>Suministro e instalacion de tubería PVC-sanitaria ∅2", incluye tubería PVC, accesorios PVC, limpiador, soldadura PVC, regatas, resanes y demás elementos y materiales necesarios para la ejecución de la actividad</v>
      </c>
      <c r="D49" s="565"/>
      <c r="E49" s="565"/>
      <c r="F49" s="565"/>
      <c r="G49" s="565"/>
      <c r="H49" s="266" t="s">
        <v>65</v>
      </c>
      <c r="I49" s="330" t="str">
        <f>+'[3]BASE DEL PRESUPUESTO'!D20</f>
        <v>M</v>
      </c>
      <c r="K49" s="190">
        <v>10</v>
      </c>
    </row>
    <row r="50" spans="2:11" x14ac:dyDescent="0.25">
      <c r="B50" s="264"/>
      <c r="C50" s="129"/>
      <c r="D50" s="129"/>
      <c r="E50" s="445"/>
      <c r="F50" s="262"/>
      <c r="G50" s="129"/>
      <c r="H50" s="129"/>
      <c r="I50" s="144"/>
    </row>
    <row r="51" spans="2:11" ht="14.4" thickBot="1" x14ac:dyDescent="0.3">
      <c r="B51" s="128" t="s">
        <v>66</v>
      </c>
      <c r="C51" s="129"/>
      <c r="D51" s="129"/>
      <c r="E51" s="445"/>
      <c r="F51" s="243"/>
      <c r="G51" s="132"/>
      <c r="H51" s="132"/>
      <c r="I51" s="133"/>
    </row>
    <row r="52" spans="2:11" x14ac:dyDescent="0.25">
      <c r="B52" s="533" t="s">
        <v>11</v>
      </c>
      <c r="C52" s="534"/>
      <c r="D52" s="135" t="s">
        <v>65</v>
      </c>
      <c r="E52" s="458" t="s">
        <v>67</v>
      </c>
      <c r="F52" s="225" t="s">
        <v>68</v>
      </c>
      <c r="G52" s="534" t="s">
        <v>69</v>
      </c>
      <c r="H52" s="535"/>
      <c r="I52" s="138"/>
      <c r="K52" s="190" t="s">
        <v>151</v>
      </c>
    </row>
    <row r="53" spans="2:11" x14ac:dyDescent="0.25">
      <c r="B53" s="536" t="s">
        <v>28</v>
      </c>
      <c r="C53" s="537"/>
      <c r="D53" s="140" t="s">
        <v>29</v>
      </c>
      <c r="E53" s="457">
        <v>1</v>
      </c>
      <c r="F53" s="240">
        <f>ROUND(G67*10%,0)</f>
        <v>811</v>
      </c>
      <c r="G53" s="538">
        <f>E53*F53</f>
        <v>811</v>
      </c>
      <c r="H53" s="539"/>
      <c r="I53" s="144"/>
    </row>
    <row r="54" spans="2:11" x14ac:dyDescent="0.25">
      <c r="B54" s="536"/>
      <c r="C54" s="537"/>
      <c r="D54" s="140"/>
      <c r="E54" s="457"/>
      <c r="F54" s="240"/>
      <c r="G54" s="538"/>
      <c r="H54" s="539"/>
      <c r="I54" s="144"/>
    </row>
    <row r="55" spans="2:11" ht="14.4" thickBot="1" x14ac:dyDescent="0.3">
      <c r="B55" s="579"/>
      <c r="C55" s="580"/>
      <c r="D55" s="145"/>
      <c r="E55" s="456"/>
      <c r="F55" s="256"/>
      <c r="G55" s="661"/>
      <c r="H55" s="662"/>
      <c r="I55" s="133"/>
    </row>
    <row r="56" spans="2:11" ht="14.4" thickBot="1" x14ac:dyDescent="0.3">
      <c r="B56" s="148"/>
      <c r="C56" s="132"/>
      <c r="D56" s="129"/>
      <c r="E56" s="445"/>
      <c r="F56" s="243"/>
      <c r="G56" s="655" t="s">
        <v>71</v>
      </c>
      <c r="H56" s="656"/>
      <c r="I56" s="150">
        <f>ROUND(SUM(G53:H55),0)</f>
        <v>811</v>
      </c>
    </row>
    <row r="57" spans="2:11" ht="14.4" thickBot="1" x14ac:dyDescent="0.3">
      <c r="B57" s="148" t="s">
        <v>72</v>
      </c>
      <c r="C57" s="132"/>
      <c r="D57" s="129"/>
      <c r="E57" s="445"/>
      <c r="F57" s="243"/>
      <c r="G57" s="261"/>
      <c r="H57" s="261"/>
      <c r="I57" s="151"/>
    </row>
    <row r="58" spans="2:11" x14ac:dyDescent="0.25">
      <c r="B58" s="663" t="s">
        <v>11</v>
      </c>
      <c r="C58" s="664"/>
      <c r="D58" s="386" t="s">
        <v>65</v>
      </c>
      <c r="E58" s="455" t="s">
        <v>67</v>
      </c>
      <c r="F58" s="411" t="s">
        <v>68</v>
      </c>
      <c r="G58" s="665" t="s">
        <v>69</v>
      </c>
      <c r="H58" s="666"/>
      <c r="I58" s="152"/>
    </row>
    <row r="59" spans="2:11" x14ac:dyDescent="0.25">
      <c r="B59" s="471" t="str">
        <f>+'[3]2- COMP BASICA'!B275</f>
        <v>TUBERIA PVC  2" SANITARIA PAVCO</v>
      </c>
      <c r="C59" s="472"/>
      <c r="D59" s="360" t="s">
        <v>73</v>
      </c>
      <c r="E59" s="463">
        <v>1</v>
      </c>
      <c r="F59" s="461">
        <f>+'[3]2- COMP BASICA'!R275</f>
        <v>9150.9341793825861</v>
      </c>
      <c r="G59" s="668">
        <f>E59*F59</f>
        <v>9150.9341793825861</v>
      </c>
      <c r="H59" s="669"/>
      <c r="I59" s="152"/>
    </row>
    <row r="60" spans="2:11" x14ac:dyDescent="0.25">
      <c r="B60" s="471" t="str">
        <f>+'[3]2- COMP BASICA'!B282</f>
        <v>ACCESORIOS PVC  2" SANITARIA</v>
      </c>
      <c r="C60" s="472"/>
      <c r="D60" s="360" t="s">
        <v>85</v>
      </c>
      <c r="E60" s="463">
        <v>0.17</v>
      </c>
      <c r="F60" s="461">
        <f>+'[3]2- COMP BASICA'!R282</f>
        <v>4849.0381399312246</v>
      </c>
      <c r="G60" s="668">
        <f>E60*F60</f>
        <v>824.33648378830821</v>
      </c>
      <c r="H60" s="669"/>
      <c r="I60" s="152"/>
    </row>
    <row r="61" spans="2:11" x14ac:dyDescent="0.25">
      <c r="B61" s="471" t="str">
        <f>+'[3]2- COMP BASICA'!B308</f>
        <v>REMOVEDOR PVC (1/4) DURMAN</v>
      </c>
      <c r="C61" s="472"/>
      <c r="D61" s="360" t="s">
        <v>92</v>
      </c>
      <c r="E61" s="463">
        <v>0.01</v>
      </c>
      <c r="F61" s="461">
        <f>+'[3]2- COMP BASICA'!R308</f>
        <v>54329.132641843811</v>
      </c>
      <c r="G61" s="668">
        <f>E61*F61</f>
        <v>543.29132641843808</v>
      </c>
      <c r="H61" s="669"/>
      <c r="I61" s="152"/>
    </row>
    <row r="62" spans="2:11" x14ac:dyDescent="0.25">
      <c r="B62" s="471" t="str">
        <f>+'[3]2- COMP BASICA'!B309</f>
        <v>SOLDADURA PVC (1/4)</v>
      </c>
      <c r="C62" s="312"/>
      <c r="D62" s="140" t="s">
        <v>92</v>
      </c>
      <c r="E62" s="422">
        <v>0.01</v>
      </c>
      <c r="F62" s="257">
        <f>+'[3]2- COMP BASICA'!R309</f>
        <v>76423.462593532269</v>
      </c>
      <c r="G62" s="668">
        <f>E62*F62</f>
        <v>764.2346259353227</v>
      </c>
      <c r="H62" s="669"/>
      <c r="I62" s="152"/>
    </row>
    <row r="63" spans="2:11" ht="14.4" thickBot="1" x14ac:dyDescent="0.3">
      <c r="B63" s="579"/>
      <c r="C63" s="580"/>
      <c r="D63" s="145"/>
      <c r="E63" s="456"/>
      <c r="F63" s="256"/>
      <c r="G63" s="661"/>
      <c r="H63" s="662"/>
      <c r="I63" s="151"/>
    </row>
    <row r="64" spans="2:11" ht="14.4" thickBot="1" x14ac:dyDescent="0.3">
      <c r="B64" s="148"/>
      <c r="C64" s="132"/>
      <c r="D64" s="129"/>
      <c r="E64" s="445"/>
      <c r="F64" s="243"/>
      <c r="G64" s="554" t="s">
        <v>71</v>
      </c>
      <c r="H64" s="555"/>
      <c r="I64" s="150">
        <f>ROUND(SUM(G59:H63),0)</f>
        <v>11283</v>
      </c>
    </row>
    <row r="65" spans="2:9" ht="14.4" thickBot="1" x14ac:dyDescent="0.3">
      <c r="B65" s="128" t="s">
        <v>74</v>
      </c>
      <c r="C65" s="132"/>
      <c r="D65" s="129"/>
      <c r="E65" s="445"/>
      <c r="F65" s="243"/>
      <c r="G65" s="132"/>
      <c r="H65" s="132"/>
      <c r="I65" s="151"/>
    </row>
    <row r="66" spans="2:9" x14ac:dyDescent="0.25">
      <c r="B66" s="533" t="s">
        <v>11</v>
      </c>
      <c r="C66" s="534"/>
      <c r="D66" s="135" t="s">
        <v>65</v>
      </c>
      <c r="E66" s="449" t="s">
        <v>75</v>
      </c>
      <c r="F66" s="135" t="s">
        <v>76</v>
      </c>
      <c r="G66" s="534" t="s">
        <v>77</v>
      </c>
      <c r="H66" s="535"/>
      <c r="I66" s="162"/>
    </row>
    <row r="67" spans="2:9" x14ac:dyDescent="0.25">
      <c r="B67" s="536" t="str">
        <f>+'[3]1- CUADRILLAS'!A43</f>
        <v>CUADRILLA BB (INSTALACIONES)</v>
      </c>
      <c r="C67" s="537"/>
      <c r="D67" s="163" t="s">
        <v>78</v>
      </c>
      <c r="E67" s="450">
        <f>+'[3]1- CUADRILLAS'!D43</f>
        <v>47080</v>
      </c>
      <c r="F67" s="228">
        <v>0.17225828377230243</v>
      </c>
      <c r="G67" s="572">
        <f>F67*E67</f>
        <v>8109.9199999999983</v>
      </c>
      <c r="H67" s="573"/>
      <c r="I67" s="151"/>
    </row>
    <row r="68" spans="2:9" ht="14.4" thickBot="1" x14ac:dyDescent="0.3">
      <c r="B68" s="576"/>
      <c r="C68" s="577"/>
      <c r="D68" s="166"/>
      <c r="E68" s="446"/>
      <c r="F68" s="226"/>
      <c r="G68" s="577"/>
      <c r="H68" s="578"/>
      <c r="I68" s="151"/>
    </row>
    <row r="69" spans="2:9" ht="14.4" thickBot="1" x14ac:dyDescent="0.3">
      <c r="B69" s="169"/>
      <c r="C69" s="132"/>
      <c r="D69" s="129"/>
      <c r="E69" s="445"/>
      <c r="F69" s="243"/>
      <c r="G69" s="554" t="s">
        <v>71</v>
      </c>
      <c r="H69" s="555"/>
      <c r="I69" s="150">
        <f>(SUM(G67:H68))</f>
        <v>8109.9199999999983</v>
      </c>
    </row>
    <row r="70" spans="2:9" ht="14.4" thickBot="1" x14ac:dyDescent="0.3">
      <c r="B70" s="128" t="s">
        <v>79</v>
      </c>
      <c r="C70" s="160"/>
      <c r="D70" s="129"/>
      <c r="E70" s="445"/>
      <c r="F70" s="243"/>
      <c r="G70" s="132"/>
      <c r="H70" s="132"/>
      <c r="I70" s="151"/>
    </row>
    <row r="71" spans="2:9" x14ac:dyDescent="0.25">
      <c r="B71" s="533" t="s">
        <v>11</v>
      </c>
      <c r="C71" s="534"/>
      <c r="D71" s="135" t="s">
        <v>65</v>
      </c>
      <c r="E71" s="449" t="s">
        <v>75</v>
      </c>
      <c r="F71" s="135" t="s">
        <v>76</v>
      </c>
      <c r="G71" s="534" t="s">
        <v>77</v>
      </c>
      <c r="H71" s="535"/>
      <c r="I71" s="162"/>
    </row>
    <row r="72" spans="2:9" ht="13.95" customHeight="1" x14ac:dyDescent="0.25">
      <c r="B72" s="448"/>
      <c r="C72" s="419"/>
      <c r="D72" s="419"/>
      <c r="E72" s="447"/>
      <c r="F72" s="419"/>
      <c r="G72" s="572">
        <f>F72*E72</f>
        <v>0</v>
      </c>
      <c r="H72" s="573"/>
      <c r="I72" s="151"/>
    </row>
    <row r="73" spans="2:9" ht="22.5" customHeight="1" thickBot="1" x14ac:dyDescent="0.3">
      <c r="B73" s="579"/>
      <c r="C73" s="580"/>
      <c r="D73" s="145"/>
      <c r="E73" s="446"/>
      <c r="F73" s="288"/>
      <c r="G73" s="581"/>
      <c r="H73" s="582"/>
      <c r="I73" s="151"/>
    </row>
    <row r="74" spans="2:9" ht="14.4" thickBot="1" x14ac:dyDescent="0.3">
      <c r="B74" s="172"/>
      <c r="C74" s="173"/>
      <c r="D74" s="174"/>
      <c r="E74" s="465"/>
      <c r="F74" s="220"/>
      <c r="G74" s="593" t="s">
        <v>71</v>
      </c>
      <c r="H74" s="594"/>
      <c r="I74" s="150">
        <f>ROUND(SUM(G72:H73),0)</f>
        <v>0</v>
      </c>
    </row>
    <row r="75" spans="2:9" ht="41.25" customHeight="1" thickBot="1" x14ac:dyDescent="0.3">
      <c r="B75" s="148"/>
      <c r="C75" s="132"/>
      <c r="D75" s="129"/>
      <c r="E75" s="445"/>
      <c r="F75" s="243"/>
      <c r="G75" s="132"/>
      <c r="H75" s="179"/>
      <c r="I75" s="180"/>
    </row>
    <row r="76" spans="2:9" ht="14.4" thickBot="1" x14ac:dyDescent="0.3">
      <c r="B76" s="181"/>
      <c r="C76" s="182"/>
      <c r="D76" s="183"/>
      <c r="E76" s="365"/>
      <c r="F76" s="601" t="s">
        <v>80</v>
      </c>
      <c r="G76" s="601"/>
      <c r="H76" s="602"/>
      <c r="I76" s="185">
        <f>(SUM(I56:I74))</f>
        <v>20203.919999999998</v>
      </c>
    </row>
    <row r="77" spans="2:9" ht="15" customHeight="1" thickBot="1" x14ac:dyDescent="0.3">
      <c r="B77" s="186"/>
      <c r="C77" s="187"/>
      <c r="D77" s="188"/>
      <c r="E77" s="549" t="s">
        <v>86</v>
      </c>
      <c r="F77" s="550"/>
      <c r="G77" s="550"/>
      <c r="H77" s="550"/>
      <c r="I77" s="203">
        <f>+SUM(I78:I81)</f>
        <v>6051.0740400000004</v>
      </c>
    </row>
    <row r="78" spans="2:9" x14ac:dyDescent="0.25">
      <c r="B78" s="196"/>
      <c r="C78" s="197"/>
      <c r="D78" s="193"/>
      <c r="E78" s="551" t="s">
        <v>87</v>
      </c>
      <c r="F78" s="552"/>
      <c r="G78" s="553"/>
      <c r="H78" s="204">
        <v>0.23</v>
      </c>
      <c r="I78" s="205">
        <f>I76*H78</f>
        <v>4646.9016000000001</v>
      </c>
    </row>
    <row r="79" spans="2:9" x14ac:dyDescent="0.25">
      <c r="B79" s="196"/>
      <c r="C79" s="197"/>
      <c r="D79" s="193"/>
      <c r="E79" s="521" t="s">
        <v>88</v>
      </c>
      <c r="F79" s="522"/>
      <c r="G79" s="523"/>
      <c r="H79" s="206">
        <v>0.01</v>
      </c>
      <c r="I79" s="207">
        <f>I76*H79</f>
        <v>202.03919999999999</v>
      </c>
    </row>
    <row r="80" spans="2:9" x14ac:dyDescent="0.25">
      <c r="B80" s="196"/>
      <c r="C80" s="197"/>
      <c r="D80" s="193"/>
      <c r="E80" s="521" t="s">
        <v>89</v>
      </c>
      <c r="F80" s="522"/>
      <c r="G80" s="523"/>
      <c r="H80" s="206">
        <v>0.05</v>
      </c>
      <c r="I80" s="207">
        <f>I76*H80</f>
        <v>1010.1959999999999</v>
      </c>
    </row>
    <row r="81" spans="2:11" ht="14.4" thickBot="1" x14ac:dyDescent="0.3">
      <c r="B81" s="196"/>
      <c r="C81" s="197"/>
      <c r="D81" s="193"/>
      <c r="E81" s="544" t="s">
        <v>90</v>
      </c>
      <c r="F81" s="545"/>
      <c r="G81" s="546"/>
      <c r="H81" s="209">
        <v>0.19</v>
      </c>
      <c r="I81" s="207">
        <f>H81*I80</f>
        <v>191.93723999999997</v>
      </c>
    </row>
    <row r="82" spans="2:11" ht="14.4" thickBot="1" x14ac:dyDescent="0.3">
      <c r="B82" s="196"/>
      <c r="C82" s="197"/>
      <c r="D82" s="193"/>
      <c r="E82" s="547" t="s">
        <v>91</v>
      </c>
      <c r="F82" s="548"/>
      <c r="G82" s="548"/>
      <c r="H82" s="548"/>
      <c r="I82" s="210">
        <f>ROUND(I76+I77,0)</f>
        <v>26255</v>
      </c>
    </row>
    <row r="83" spans="2:11" x14ac:dyDescent="0.25">
      <c r="B83" s="196"/>
      <c r="C83" s="197"/>
      <c r="D83" s="193"/>
      <c r="E83" s="211"/>
      <c r="F83" s="212"/>
      <c r="G83" s="212"/>
      <c r="H83" s="212"/>
      <c r="I83" s="213"/>
    </row>
    <row r="84" spans="2:11" x14ac:dyDescent="0.25">
      <c r="B84" s="196"/>
      <c r="C84" s="197"/>
      <c r="D84" s="193"/>
      <c r="E84" s="211"/>
      <c r="F84" s="212"/>
      <c r="G84" s="212"/>
      <c r="H84" s="212"/>
      <c r="I84" s="213"/>
    </row>
    <row r="85" spans="2:11" x14ac:dyDescent="0.25">
      <c r="B85" s="196"/>
      <c r="C85" s="197"/>
      <c r="D85" s="193"/>
      <c r="E85" s="211"/>
      <c r="F85" s="212"/>
      <c r="G85" s="212"/>
      <c r="H85" s="212"/>
      <c r="I85" s="213"/>
    </row>
    <row r="86" spans="2:11" x14ac:dyDescent="0.25">
      <c r="B86" s="196"/>
      <c r="C86" s="201"/>
      <c r="D86" s="202"/>
      <c r="E86" s="211"/>
      <c r="F86" s="473"/>
      <c r="G86" s="473"/>
      <c r="H86" s="473"/>
      <c r="I86" s="213"/>
    </row>
    <row r="87" spans="2:11" x14ac:dyDescent="0.25">
      <c r="B87" s="191"/>
      <c r="C87" s="192"/>
      <c r="D87" s="193"/>
      <c r="E87" s="211"/>
      <c r="F87" s="194"/>
      <c r="G87" s="194"/>
      <c r="H87" s="194"/>
      <c r="I87" s="195"/>
    </row>
    <row r="88" spans="2:11" x14ac:dyDescent="0.25">
      <c r="B88" s="196" t="s">
        <v>81</v>
      </c>
      <c r="C88" s="197"/>
      <c r="D88" s="193"/>
      <c r="E88" s="211"/>
      <c r="F88" s="632" t="s">
        <v>82</v>
      </c>
      <c r="G88" s="632"/>
      <c r="H88" s="632"/>
      <c r="I88" s="633"/>
    </row>
    <row r="89" spans="2:11" ht="14.4" thickBot="1" x14ac:dyDescent="0.3">
      <c r="B89" s="181" t="s">
        <v>83</v>
      </c>
      <c r="C89" s="182"/>
      <c r="D89" s="183"/>
      <c r="E89" s="242"/>
      <c r="F89" s="570" t="s">
        <v>84</v>
      </c>
      <c r="G89" s="570"/>
      <c r="H89" s="570"/>
      <c r="I89" s="571"/>
    </row>
    <row r="90" spans="2:11" ht="14.4" thickBot="1" x14ac:dyDescent="0.3">
      <c r="B90" s="215"/>
      <c r="C90" s="132"/>
      <c r="D90" s="129"/>
      <c r="E90" s="470"/>
      <c r="F90" s="212"/>
      <c r="G90" s="212"/>
      <c r="H90" s="212"/>
      <c r="I90" s="401"/>
    </row>
    <row r="91" spans="2:11" ht="22.8" x14ac:dyDescent="0.25">
      <c r="B91" s="560" t="str">
        <f>+'[3]2- COMP BASICA'!B2</f>
        <v>REPARACIONES LOCATIVAS LABORATORIO GENETICA REGIONAL NOR OCCIDENTE DEL INSTITUTO NACIONAL DE MEDICINA LEGAL Y CIENCIAS FORENSES.</v>
      </c>
      <c r="C91" s="561"/>
      <c r="D91" s="561"/>
      <c r="E91" s="561"/>
      <c r="F91" s="561"/>
      <c r="G91" s="561"/>
      <c r="H91" s="271" t="s">
        <v>62</v>
      </c>
      <c r="I91" s="440" t="str">
        <f>+'[3]BASE DEL PRESUPUESTO'!$C$18</f>
        <v>INSTALACIONES HIDROSANITARIAS</v>
      </c>
    </row>
    <row r="92" spans="2:11" x14ac:dyDescent="0.25">
      <c r="B92" s="562"/>
      <c r="C92" s="563"/>
      <c r="D92" s="563"/>
      <c r="E92" s="563"/>
      <c r="F92" s="563"/>
      <c r="G92" s="563"/>
      <c r="H92" s="269" t="s">
        <v>63</v>
      </c>
      <c r="I92" s="307" t="str">
        <f>+'[3]BASE DEL PRESUPUESTO'!B21</f>
        <v>2.3</v>
      </c>
    </row>
    <row r="93" spans="2:11" ht="37.799999999999997" customHeight="1" thickBot="1" x14ac:dyDescent="0.3">
      <c r="B93" s="267" t="s">
        <v>64</v>
      </c>
      <c r="C93" s="564" t="str">
        <f>+'[3]BASE DEL PRESUPUESTO'!C21</f>
        <v>Suministro e instalacion de punto agua fría de ∅1/2", incluye tubería hasta 1,5 m, accesorios de PVC, limpiador, soldadura PVC y demás elementos y materiales necesarios para la ejecución de la actividad.</v>
      </c>
      <c r="D93" s="565"/>
      <c r="E93" s="565"/>
      <c r="F93" s="565"/>
      <c r="G93" s="565"/>
      <c r="H93" s="266" t="s">
        <v>65</v>
      </c>
      <c r="I93" s="330" t="str">
        <f>+'[3]BASE DEL PRESUPUESTO'!D21</f>
        <v>UND</v>
      </c>
      <c r="K93" s="190">
        <v>2</v>
      </c>
    </row>
    <row r="94" spans="2:11" x14ac:dyDescent="0.25">
      <c r="B94" s="264"/>
      <c r="C94" s="129"/>
      <c r="D94" s="129"/>
      <c r="E94" s="445"/>
      <c r="F94" s="262"/>
      <c r="G94" s="129"/>
      <c r="H94" s="129"/>
      <c r="I94" s="144"/>
    </row>
    <row r="95" spans="2:11" ht="14.4" thickBot="1" x14ac:dyDescent="0.3">
      <c r="B95" s="128" t="s">
        <v>66</v>
      </c>
      <c r="C95" s="129"/>
      <c r="D95" s="129"/>
      <c r="E95" s="445"/>
      <c r="F95" s="243"/>
      <c r="G95" s="132"/>
      <c r="H95" s="132"/>
      <c r="I95" s="133"/>
    </row>
    <row r="96" spans="2:11" x14ac:dyDescent="0.25">
      <c r="B96" s="533" t="s">
        <v>11</v>
      </c>
      <c r="C96" s="534"/>
      <c r="D96" s="135" t="s">
        <v>65</v>
      </c>
      <c r="E96" s="458" t="s">
        <v>67</v>
      </c>
      <c r="F96" s="225" t="s">
        <v>68</v>
      </c>
      <c r="G96" s="534" t="s">
        <v>69</v>
      </c>
      <c r="H96" s="535"/>
      <c r="I96" s="138"/>
      <c r="K96" s="190" t="s">
        <v>151</v>
      </c>
    </row>
    <row r="97" spans="2:9" x14ac:dyDescent="0.25">
      <c r="B97" s="536" t="s">
        <v>28</v>
      </c>
      <c r="C97" s="537"/>
      <c r="D97" s="140" t="s">
        <v>29</v>
      </c>
      <c r="E97" s="457">
        <v>1</v>
      </c>
      <c r="F97" s="357">
        <f>ROUND(G111*10%,0)</f>
        <v>1157</v>
      </c>
      <c r="G97" s="538">
        <f>E97*F97</f>
        <v>1157</v>
      </c>
      <c r="H97" s="539"/>
      <c r="I97" s="144"/>
    </row>
    <row r="98" spans="2:9" x14ac:dyDescent="0.25">
      <c r="B98" s="536"/>
      <c r="C98" s="537"/>
      <c r="D98" s="140"/>
      <c r="E98" s="457"/>
      <c r="F98" s="240"/>
      <c r="G98" s="538"/>
      <c r="H98" s="539"/>
      <c r="I98" s="144"/>
    </row>
    <row r="99" spans="2:9" ht="14.4" thickBot="1" x14ac:dyDescent="0.3">
      <c r="B99" s="579"/>
      <c r="C99" s="580"/>
      <c r="D99" s="145"/>
      <c r="E99" s="456"/>
      <c r="F99" s="256"/>
      <c r="G99" s="661"/>
      <c r="H99" s="662"/>
      <c r="I99" s="133"/>
    </row>
    <row r="100" spans="2:9" ht="14.4" thickBot="1" x14ac:dyDescent="0.3">
      <c r="B100" s="148"/>
      <c r="C100" s="132"/>
      <c r="D100" s="129"/>
      <c r="E100" s="445"/>
      <c r="F100" s="243"/>
      <c r="G100" s="655" t="s">
        <v>71</v>
      </c>
      <c r="H100" s="656"/>
      <c r="I100" s="150">
        <f>ROUND(SUM(G97:H99),0)</f>
        <v>1157</v>
      </c>
    </row>
    <row r="101" spans="2:9" ht="14.4" thickBot="1" x14ac:dyDescent="0.3">
      <c r="B101" s="148" t="s">
        <v>72</v>
      </c>
      <c r="C101" s="132"/>
      <c r="D101" s="129"/>
      <c r="E101" s="445"/>
      <c r="F101" s="243"/>
      <c r="G101" s="261"/>
      <c r="H101" s="261"/>
      <c r="I101" s="151"/>
    </row>
    <row r="102" spans="2:9" x14ac:dyDescent="0.25">
      <c r="B102" s="663" t="s">
        <v>11</v>
      </c>
      <c r="C102" s="664"/>
      <c r="D102" s="386" t="s">
        <v>65</v>
      </c>
      <c r="E102" s="455" t="s">
        <v>67</v>
      </c>
      <c r="F102" s="411" t="s">
        <v>68</v>
      </c>
      <c r="G102" s="665" t="s">
        <v>69</v>
      </c>
      <c r="H102" s="666"/>
      <c r="I102" s="152"/>
    </row>
    <row r="103" spans="2:9" x14ac:dyDescent="0.25">
      <c r="B103" s="667" t="str">
        <f>+'[3]2- COMP BASICA'!B214</f>
        <v>TUBERIA PVCP 1/2" REDE 13.5-315 PSI</v>
      </c>
      <c r="C103" s="604"/>
      <c r="D103" s="360" t="s">
        <v>73</v>
      </c>
      <c r="E103" s="463">
        <v>1.5</v>
      </c>
      <c r="F103" s="466">
        <f>+'[3]2- COMP BASICA'!R214</f>
        <v>2282.2726506531812</v>
      </c>
      <c r="G103" s="668">
        <f>E103*F103</f>
        <v>3423.4089759797716</v>
      </c>
      <c r="H103" s="669"/>
      <c r="I103" s="152"/>
    </row>
    <row r="104" spans="2:9" x14ac:dyDescent="0.25">
      <c r="B104" s="603" t="str">
        <f>+'[3]2- COMP BASICA'!B219</f>
        <v>ADAPTADOR MACHO PVCP 1/2"</v>
      </c>
      <c r="C104" s="604"/>
      <c r="D104" s="360" t="s">
        <v>85</v>
      </c>
      <c r="E104" s="463">
        <v>1</v>
      </c>
      <c r="F104" s="466">
        <f>+'[3]2- COMP BASICA'!R219</f>
        <v>363.46153846153851</v>
      </c>
      <c r="G104" s="668">
        <f>E104*F104</f>
        <v>363.46153846153851</v>
      </c>
      <c r="H104" s="669"/>
      <c r="I104" s="152"/>
    </row>
    <row r="105" spans="2:9" x14ac:dyDescent="0.25">
      <c r="B105" s="603" t="str">
        <f>+'[3]2- COMP BASICA'!B218</f>
        <v>CODO 90 PVCP 1/2</v>
      </c>
      <c r="C105" s="604"/>
      <c r="D105" s="360" t="s">
        <v>85</v>
      </c>
      <c r="E105" s="463">
        <v>1</v>
      </c>
      <c r="F105" s="466">
        <f>+'[3]2- COMP BASICA'!R218</f>
        <v>506.76105390672313</v>
      </c>
      <c r="G105" s="668">
        <f>E105*F105</f>
        <v>506.76105390672313</v>
      </c>
      <c r="H105" s="669"/>
      <c r="I105" s="152"/>
    </row>
    <row r="106" spans="2:9" x14ac:dyDescent="0.25">
      <c r="B106" s="595" t="str">
        <f>+'[3]2- COMP BASICA'!$B$309</f>
        <v>SOLDADURA PVC (1/4)</v>
      </c>
      <c r="C106" s="596"/>
      <c r="D106" s="140" t="s">
        <v>92</v>
      </c>
      <c r="E106" s="422">
        <v>0.02</v>
      </c>
      <c r="F106" s="257">
        <f>+'[3]2- COMP BASICA'!$R$309</f>
        <v>76423.462593532269</v>
      </c>
      <c r="G106" s="668">
        <f>E106*F106</f>
        <v>1528.4692518706454</v>
      </c>
      <c r="H106" s="669"/>
      <c r="I106" s="152"/>
    </row>
    <row r="107" spans="2:9" ht="14.4" thickBot="1" x14ac:dyDescent="0.3">
      <c r="B107" s="579" t="str">
        <f>+'[3]2- COMP BASICA'!$B$308</f>
        <v>REMOVEDOR PVC (1/4) DURMAN</v>
      </c>
      <c r="C107" s="580"/>
      <c r="D107" s="145" t="s">
        <v>92</v>
      </c>
      <c r="E107" s="456">
        <v>0.02</v>
      </c>
      <c r="F107" s="256">
        <f>+'[3]2- COMP BASICA'!$R$308</f>
        <v>54329.132641843811</v>
      </c>
      <c r="G107" s="670">
        <f>E107*F107</f>
        <v>1086.5826528368762</v>
      </c>
      <c r="H107" s="671"/>
      <c r="I107" s="151"/>
    </row>
    <row r="108" spans="2:9" ht="14.4" thickBot="1" x14ac:dyDescent="0.3">
      <c r="B108" s="148"/>
      <c r="C108" s="132"/>
      <c r="D108" s="129"/>
      <c r="E108" s="445"/>
      <c r="F108" s="243"/>
      <c r="G108" s="554" t="s">
        <v>71</v>
      </c>
      <c r="H108" s="555"/>
      <c r="I108" s="150">
        <f>ROUND(SUM(G103:H107),0)</f>
        <v>6909</v>
      </c>
    </row>
    <row r="109" spans="2:9" ht="14.4" thickBot="1" x14ac:dyDescent="0.3">
      <c r="B109" s="128" t="s">
        <v>74</v>
      </c>
      <c r="C109" s="132"/>
      <c r="D109" s="129"/>
      <c r="E109" s="445"/>
      <c r="F109" s="243"/>
      <c r="G109" s="132"/>
      <c r="H109" s="132"/>
      <c r="I109" s="151"/>
    </row>
    <row r="110" spans="2:9" x14ac:dyDescent="0.25">
      <c r="B110" s="533" t="s">
        <v>11</v>
      </c>
      <c r="C110" s="534"/>
      <c r="D110" s="135" t="s">
        <v>65</v>
      </c>
      <c r="E110" s="449" t="s">
        <v>75</v>
      </c>
      <c r="F110" s="135" t="s">
        <v>76</v>
      </c>
      <c r="G110" s="534" t="s">
        <v>77</v>
      </c>
      <c r="H110" s="535"/>
      <c r="I110" s="162"/>
    </row>
    <row r="111" spans="2:9" x14ac:dyDescent="0.25">
      <c r="B111" s="536" t="str">
        <f>+'[3]1- CUADRILLAS'!A43</f>
        <v>CUADRILLA BB (INSTALACIONES)</v>
      </c>
      <c r="C111" s="537"/>
      <c r="D111" s="163" t="s">
        <v>78</v>
      </c>
      <c r="E111" s="450">
        <f>+'[3]1- CUADRILLAS'!D43</f>
        <v>47080</v>
      </c>
      <c r="F111" s="228">
        <v>0.24567056074766352</v>
      </c>
      <c r="G111" s="572">
        <f>F111*E111</f>
        <v>11566.169999999998</v>
      </c>
      <c r="H111" s="573"/>
      <c r="I111" s="151"/>
    </row>
    <row r="112" spans="2:9" ht="14.4" thickBot="1" x14ac:dyDescent="0.3">
      <c r="B112" s="576"/>
      <c r="C112" s="577"/>
      <c r="D112" s="166"/>
      <c r="E112" s="446"/>
      <c r="F112" s="226"/>
      <c r="G112" s="577"/>
      <c r="H112" s="578"/>
      <c r="I112" s="151"/>
    </row>
    <row r="113" spans="2:9" ht="14.4" thickBot="1" x14ac:dyDescent="0.3">
      <c r="B113" s="169"/>
      <c r="C113" s="132"/>
      <c r="D113" s="129"/>
      <c r="E113" s="445"/>
      <c r="F113" s="243"/>
      <c r="G113" s="554" t="s">
        <v>71</v>
      </c>
      <c r="H113" s="555"/>
      <c r="I113" s="150">
        <f>(SUM(G111))</f>
        <v>11566.169999999998</v>
      </c>
    </row>
    <row r="114" spans="2:9" ht="14.4" thickBot="1" x14ac:dyDescent="0.3">
      <c r="B114" s="128" t="s">
        <v>79</v>
      </c>
      <c r="C114" s="160"/>
      <c r="D114" s="129"/>
      <c r="E114" s="445"/>
      <c r="F114" s="243"/>
      <c r="G114" s="132"/>
      <c r="H114" s="132"/>
      <c r="I114" s="151"/>
    </row>
    <row r="115" spans="2:9" x14ac:dyDescent="0.25">
      <c r="B115" s="533" t="s">
        <v>11</v>
      </c>
      <c r="C115" s="534"/>
      <c r="D115" s="135" t="s">
        <v>65</v>
      </c>
      <c r="E115" s="449" t="s">
        <v>75</v>
      </c>
      <c r="F115" s="135" t="s">
        <v>76</v>
      </c>
      <c r="G115" s="534" t="s">
        <v>77</v>
      </c>
      <c r="H115" s="535"/>
      <c r="I115" s="162"/>
    </row>
    <row r="116" spans="2:9" ht="13.2" customHeight="1" x14ac:dyDescent="0.25">
      <c r="B116" s="686"/>
      <c r="C116" s="687"/>
      <c r="D116" s="419"/>
      <c r="E116" s="447"/>
      <c r="F116" s="419"/>
      <c r="G116" s="572">
        <f>F116*E116</f>
        <v>0</v>
      </c>
      <c r="H116" s="573"/>
      <c r="I116" s="151"/>
    </row>
    <row r="117" spans="2:9" ht="24.75" customHeight="1" thickBot="1" x14ac:dyDescent="0.3">
      <c r="B117" s="579"/>
      <c r="C117" s="580"/>
      <c r="D117" s="145"/>
      <c r="E117" s="446"/>
      <c r="F117" s="288"/>
      <c r="G117" s="581"/>
      <c r="H117" s="582"/>
      <c r="I117" s="151"/>
    </row>
    <row r="118" spans="2:9" ht="14.4" thickBot="1" x14ac:dyDescent="0.3">
      <c r="B118" s="169"/>
      <c r="C118" s="132"/>
      <c r="D118" s="129"/>
      <c r="E118" s="445"/>
      <c r="F118" s="243"/>
      <c r="G118" s="554" t="s">
        <v>71</v>
      </c>
      <c r="H118" s="555"/>
      <c r="I118" s="150">
        <f>ROUND(SUM(G116:H117),0)</f>
        <v>0</v>
      </c>
    </row>
    <row r="119" spans="2:9" ht="36" customHeight="1" thickBot="1" x14ac:dyDescent="0.3">
      <c r="B119" s="148"/>
      <c r="C119" s="132"/>
      <c r="D119" s="129"/>
      <c r="E119" s="445"/>
      <c r="F119" s="243"/>
      <c r="G119" s="132"/>
      <c r="H119" s="179"/>
      <c r="I119" s="180"/>
    </row>
    <row r="120" spans="2:9" ht="14.4" thickBot="1" x14ac:dyDescent="0.3">
      <c r="B120" s="444"/>
      <c r="C120" s="443"/>
      <c r="D120" s="442"/>
      <c r="E120" s="441"/>
      <c r="F120" s="601" t="s">
        <v>80</v>
      </c>
      <c r="G120" s="601"/>
      <c r="H120" s="602"/>
      <c r="I120" s="185">
        <f>(SUM(I100:I118))</f>
        <v>19632.169999999998</v>
      </c>
    </row>
    <row r="121" spans="2:9" ht="15" customHeight="1" thickBot="1" x14ac:dyDescent="0.3">
      <c r="B121" s="186"/>
      <c r="C121" s="187"/>
      <c r="D121" s="188"/>
      <c r="E121" s="549" t="s">
        <v>86</v>
      </c>
      <c r="F121" s="550"/>
      <c r="G121" s="550"/>
      <c r="H121" s="550"/>
      <c r="I121" s="203">
        <f>+SUM(I122:I125)</f>
        <v>5879.8349150000004</v>
      </c>
    </row>
    <row r="122" spans="2:9" x14ac:dyDescent="0.25">
      <c r="B122" s="196"/>
      <c r="C122" s="197"/>
      <c r="D122" s="193"/>
      <c r="E122" s="551" t="s">
        <v>87</v>
      </c>
      <c r="F122" s="552"/>
      <c r="G122" s="553"/>
      <c r="H122" s="204">
        <v>0.23</v>
      </c>
      <c r="I122" s="205">
        <f>I120*H122</f>
        <v>4515.3990999999996</v>
      </c>
    </row>
    <row r="123" spans="2:9" x14ac:dyDescent="0.25">
      <c r="B123" s="196"/>
      <c r="C123" s="197"/>
      <c r="D123" s="193"/>
      <c r="E123" s="521" t="s">
        <v>88</v>
      </c>
      <c r="F123" s="522"/>
      <c r="G123" s="523"/>
      <c r="H123" s="206">
        <v>0.01</v>
      </c>
      <c r="I123" s="207">
        <f>I120*H123</f>
        <v>196.32169999999999</v>
      </c>
    </row>
    <row r="124" spans="2:9" x14ac:dyDescent="0.25">
      <c r="B124" s="196"/>
      <c r="C124" s="197"/>
      <c r="D124" s="193"/>
      <c r="E124" s="521" t="s">
        <v>89</v>
      </c>
      <c r="F124" s="522"/>
      <c r="G124" s="523"/>
      <c r="H124" s="206">
        <v>0.05</v>
      </c>
      <c r="I124" s="207">
        <f>I120*H124</f>
        <v>981.60849999999994</v>
      </c>
    </row>
    <row r="125" spans="2:9" ht="14.4" thickBot="1" x14ac:dyDescent="0.3">
      <c r="B125" s="196"/>
      <c r="C125" s="197"/>
      <c r="D125" s="193"/>
      <c r="E125" s="544" t="s">
        <v>90</v>
      </c>
      <c r="F125" s="545"/>
      <c r="G125" s="546"/>
      <c r="H125" s="209">
        <v>0.19</v>
      </c>
      <c r="I125" s="207">
        <f>H125*I124</f>
        <v>186.50561499999998</v>
      </c>
    </row>
    <row r="126" spans="2:9" ht="14.4" thickBot="1" x14ac:dyDescent="0.3">
      <c r="B126" s="196"/>
      <c r="C126" s="197"/>
      <c r="D126" s="193"/>
      <c r="E126" s="547" t="s">
        <v>91</v>
      </c>
      <c r="F126" s="548"/>
      <c r="G126" s="548"/>
      <c r="H126" s="548"/>
      <c r="I126" s="210">
        <f>ROUND(I120+I121,0)</f>
        <v>25512</v>
      </c>
    </row>
    <row r="127" spans="2:9" x14ac:dyDescent="0.25">
      <c r="B127" s="196"/>
      <c r="C127" s="197"/>
      <c r="D127" s="193"/>
      <c r="E127" s="211"/>
      <c r="F127" s="212"/>
      <c r="G127" s="212"/>
      <c r="H127" s="212"/>
      <c r="I127" s="213"/>
    </row>
    <row r="128" spans="2:9" x14ac:dyDescent="0.25">
      <c r="B128" s="196"/>
      <c r="C128" s="197"/>
      <c r="D128" s="193"/>
      <c r="E128" s="211"/>
      <c r="F128" s="212"/>
      <c r="G128" s="212"/>
      <c r="H128" s="212"/>
      <c r="I128" s="213"/>
    </row>
    <row r="129" spans="2:11" ht="14.4" thickBot="1" x14ac:dyDescent="0.3">
      <c r="B129" s="196"/>
      <c r="C129" s="197"/>
      <c r="D129" s="193"/>
      <c r="E129" s="211"/>
      <c r="F129" s="212"/>
      <c r="G129" s="212"/>
      <c r="H129" s="212"/>
      <c r="I129" s="213"/>
    </row>
    <row r="130" spans="2:11" x14ac:dyDescent="0.25">
      <c r="B130" s="186"/>
      <c r="C130" s="187"/>
      <c r="D130" s="188"/>
      <c r="E130" s="246"/>
      <c r="F130" s="149"/>
      <c r="G130" s="149"/>
      <c r="H130" s="149"/>
      <c r="I130" s="189"/>
    </row>
    <row r="131" spans="2:11" x14ac:dyDescent="0.25">
      <c r="B131" s="196"/>
      <c r="C131" s="201"/>
      <c r="D131" s="202"/>
      <c r="E131" s="211"/>
      <c r="F131" s="473"/>
      <c r="G131" s="473"/>
      <c r="H131" s="473"/>
      <c r="I131" s="213"/>
    </row>
    <row r="132" spans="2:11" x14ac:dyDescent="0.25">
      <c r="B132" s="196"/>
      <c r="C132" s="201"/>
      <c r="D132" s="202"/>
      <c r="E132" s="211"/>
      <c r="F132" s="473"/>
      <c r="G132" s="473"/>
      <c r="H132" s="473"/>
      <c r="I132" s="213"/>
    </row>
    <row r="133" spans="2:11" x14ac:dyDescent="0.25">
      <c r="B133" s="191"/>
      <c r="C133" s="192"/>
      <c r="D133" s="193"/>
      <c r="E133" s="211"/>
      <c r="F133" s="194"/>
      <c r="G133" s="194"/>
      <c r="H133" s="194"/>
      <c r="I133" s="195"/>
    </row>
    <row r="134" spans="2:11" x14ac:dyDescent="0.25">
      <c r="B134" s="196" t="s">
        <v>81</v>
      </c>
      <c r="C134" s="197"/>
      <c r="D134" s="193"/>
      <c r="E134" s="211"/>
      <c r="F134" s="632" t="s">
        <v>82</v>
      </c>
      <c r="G134" s="632"/>
      <c r="H134" s="632"/>
      <c r="I134" s="633"/>
    </row>
    <row r="135" spans="2:11" ht="14.4" thickBot="1" x14ac:dyDescent="0.3">
      <c r="B135" s="181" t="s">
        <v>83</v>
      </c>
      <c r="C135" s="182"/>
      <c r="D135" s="183"/>
      <c r="E135" s="242"/>
      <c r="F135" s="570" t="s">
        <v>84</v>
      </c>
      <c r="G135" s="570"/>
      <c r="H135" s="570"/>
      <c r="I135" s="571"/>
    </row>
    <row r="136" spans="2:11" ht="14.4" thickBot="1" x14ac:dyDescent="0.3"/>
    <row r="137" spans="2:11" ht="22.8" x14ac:dyDescent="0.25">
      <c r="B137" s="560" t="str">
        <f>+'[3]2- COMP BASICA'!$B$2</f>
        <v>REPARACIONES LOCATIVAS LABORATORIO GENETICA REGIONAL NOR OCCIDENTE DEL INSTITUTO NACIONAL DE MEDICINA LEGAL Y CIENCIAS FORENSES.</v>
      </c>
      <c r="C137" s="561"/>
      <c r="D137" s="561"/>
      <c r="E137" s="561"/>
      <c r="F137" s="561"/>
      <c r="G137" s="561"/>
      <c r="H137" s="271" t="s">
        <v>62</v>
      </c>
      <c r="I137" s="440" t="str">
        <f>+'[3]BASE DEL PRESUPUESTO'!$C$18</f>
        <v>INSTALACIONES HIDROSANITARIAS</v>
      </c>
    </row>
    <row r="138" spans="2:11" x14ac:dyDescent="0.25">
      <c r="B138" s="562"/>
      <c r="C138" s="563"/>
      <c r="D138" s="563"/>
      <c r="E138" s="563"/>
      <c r="F138" s="563"/>
      <c r="G138" s="563"/>
      <c r="H138" s="269" t="s">
        <v>63</v>
      </c>
      <c r="I138" s="307" t="str">
        <f>+'[3]BASE DEL PRESUPUESTO'!$B$22</f>
        <v>2.4</v>
      </c>
    </row>
    <row r="139" spans="2:11" ht="14.4" thickBot="1" x14ac:dyDescent="0.3">
      <c r="B139" s="267" t="s">
        <v>64</v>
      </c>
      <c r="C139" s="564" t="str">
        <f>+'[3]BASE DEL PRESUPUESTO'!$C$22</f>
        <v>Suministro e instalacion de red agua fría PVC presión ∅1/2", Incluye tubería de PVC RDE 9, accesorios de PVC, limpiador, soldadura PVC y demás elementos y materiales necesarios para la ejecución de la actividad.</v>
      </c>
      <c r="D139" s="565"/>
      <c r="E139" s="565"/>
      <c r="F139" s="565"/>
      <c r="G139" s="565"/>
      <c r="H139" s="266" t="s">
        <v>65</v>
      </c>
      <c r="I139" s="330" t="str">
        <f>+'[3]BASE DEL PRESUPUESTO'!D22</f>
        <v>M</v>
      </c>
      <c r="K139" s="190">
        <v>2</v>
      </c>
    </row>
    <row r="140" spans="2:11" x14ac:dyDescent="0.25">
      <c r="B140" s="264"/>
      <c r="C140" s="129"/>
      <c r="D140" s="129"/>
      <c r="E140" s="445"/>
      <c r="F140" s="262"/>
      <c r="G140" s="129"/>
      <c r="H140" s="129"/>
      <c r="I140" s="144"/>
    </row>
    <row r="141" spans="2:11" ht="14.4" thickBot="1" x14ac:dyDescent="0.3">
      <c r="B141" s="128" t="s">
        <v>66</v>
      </c>
      <c r="C141" s="129"/>
      <c r="D141" s="129"/>
      <c r="E141" s="445"/>
      <c r="F141" s="243"/>
      <c r="G141" s="132"/>
      <c r="H141" s="132"/>
      <c r="I141" s="133"/>
    </row>
    <row r="142" spans="2:11" x14ac:dyDescent="0.25">
      <c r="B142" s="533" t="s">
        <v>11</v>
      </c>
      <c r="C142" s="534"/>
      <c r="D142" s="135" t="s">
        <v>65</v>
      </c>
      <c r="E142" s="458" t="s">
        <v>67</v>
      </c>
      <c r="F142" s="225" t="s">
        <v>68</v>
      </c>
      <c r="G142" s="534" t="s">
        <v>69</v>
      </c>
      <c r="H142" s="535"/>
      <c r="I142" s="138"/>
      <c r="K142" s="190" t="s">
        <v>151</v>
      </c>
    </row>
    <row r="143" spans="2:11" x14ac:dyDescent="0.25">
      <c r="B143" s="536" t="s">
        <v>28</v>
      </c>
      <c r="C143" s="537"/>
      <c r="D143" s="140" t="s">
        <v>29</v>
      </c>
      <c r="E143" s="457">
        <v>1</v>
      </c>
      <c r="F143" s="240">
        <f>ROUND(G157*10%,0)</f>
        <v>1160</v>
      </c>
      <c r="G143" s="538">
        <f>E143*F143</f>
        <v>1160</v>
      </c>
      <c r="H143" s="539"/>
      <c r="I143" s="144"/>
    </row>
    <row r="144" spans="2:11" ht="15" customHeight="1" x14ac:dyDescent="0.25">
      <c r="B144" s="536"/>
      <c r="C144" s="537"/>
      <c r="D144" s="140"/>
      <c r="E144" s="457"/>
      <c r="F144" s="240"/>
      <c r="G144" s="538"/>
      <c r="H144" s="539"/>
      <c r="I144" s="144"/>
    </row>
    <row r="145" spans="2:9" ht="14.4" thickBot="1" x14ac:dyDescent="0.3">
      <c r="B145" s="579"/>
      <c r="C145" s="580"/>
      <c r="D145" s="145"/>
      <c r="E145" s="456"/>
      <c r="F145" s="256"/>
      <c r="G145" s="661"/>
      <c r="H145" s="662"/>
      <c r="I145" s="133"/>
    </row>
    <row r="146" spans="2:9" ht="14.4" thickBot="1" x14ac:dyDescent="0.3">
      <c r="B146" s="148"/>
      <c r="C146" s="132"/>
      <c r="D146" s="129"/>
      <c r="E146" s="445"/>
      <c r="F146" s="243"/>
      <c r="G146" s="655" t="s">
        <v>71</v>
      </c>
      <c r="H146" s="656"/>
      <c r="I146" s="150">
        <f>ROUND(SUM(G143:H145),0)</f>
        <v>1160</v>
      </c>
    </row>
    <row r="147" spans="2:9" ht="14.4" thickBot="1" x14ac:dyDescent="0.3">
      <c r="B147" s="148" t="s">
        <v>72</v>
      </c>
      <c r="C147" s="132"/>
      <c r="D147" s="129"/>
      <c r="E147" s="445"/>
      <c r="F147" s="243"/>
      <c r="G147" s="261"/>
      <c r="H147" s="261"/>
      <c r="I147" s="151"/>
    </row>
    <row r="148" spans="2:9" ht="14.4" thickBot="1" x14ac:dyDescent="0.3">
      <c r="B148" s="678" t="s">
        <v>11</v>
      </c>
      <c r="C148" s="679"/>
      <c r="D148" s="469" t="s">
        <v>65</v>
      </c>
      <c r="E148" s="468" t="s">
        <v>67</v>
      </c>
      <c r="F148" s="467" t="s">
        <v>68</v>
      </c>
      <c r="G148" s="680" t="s">
        <v>69</v>
      </c>
      <c r="H148" s="681"/>
      <c r="I148" s="152"/>
    </row>
    <row r="149" spans="2:9" x14ac:dyDescent="0.25">
      <c r="B149" s="674" t="str">
        <f>+'[3]2- COMP BASICA'!$B$214</f>
        <v>TUBERIA PVCP 1/2" REDE 13.5-315 PSI</v>
      </c>
      <c r="C149" s="675"/>
      <c r="D149" s="360" t="s">
        <v>73</v>
      </c>
      <c r="E149" s="463">
        <v>1.05</v>
      </c>
      <c r="F149" s="466">
        <f>+'[3]2- COMP BASICA'!$R$214</f>
        <v>2282.2726506531812</v>
      </c>
      <c r="G149" s="682">
        <f>E149*F149</f>
        <v>2396.3862831858405</v>
      </c>
      <c r="H149" s="683"/>
      <c r="I149" s="152"/>
    </row>
    <row r="150" spans="2:9" x14ac:dyDescent="0.25">
      <c r="B150" s="667" t="str">
        <f>+'[3]2- COMP BASICA'!$B$216</f>
        <v>UNION PVCP 1/2"</v>
      </c>
      <c r="C150" s="604"/>
      <c r="D150" s="360" t="s">
        <v>85</v>
      </c>
      <c r="E150" s="463">
        <v>1</v>
      </c>
      <c r="F150" s="466">
        <f>+'[3]2- COMP BASICA'!$R$216</f>
        <v>433.01264570591667</v>
      </c>
      <c r="G150" s="668">
        <f>E150*F150</f>
        <v>433.01264570591667</v>
      </c>
      <c r="H150" s="669"/>
      <c r="I150" s="152"/>
    </row>
    <row r="151" spans="2:9" x14ac:dyDescent="0.25">
      <c r="B151" s="667" t="str">
        <f>+'[3]2- COMP BASICA'!$B$217</f>
        <v>TEE PVCP 1/2"</v>
      </c>
      <c r="C151" s="604"/>
      <c r="D151" s="360" t="s">
        <v>85</v>
      </c>
      <c r="E151" s="463">
        <v>1</v>
      </c>
      <c r="F151" s="466">
        <f>+'[3]2- COMP BASICA'!$R$217</f>
        <v>868.34673096264214</v>
      </c>
      <c r="G151" s="668">
        <f>E151*F151</f>
        <v>868.34673096264214</v>
      </c>
      <c r="H151" s="669"/>
      <c r="I151" s="152"/>
    </row>
    <row r="152" spans="2:9" x14ac:dyDescent="0.25">
      <c r="B152" s="595" t="str">
        <f>+'[3]2- COMP BASICA'!$B$309</f>
        <v>SOLDADURA PVC (1/4)</v>
      </c>
      <c r="C152" s="596"/>
      <c r="D152" s="140" t="s">
        <v>92</v>
      </c>
      <c r="E152" s="422">
        <v>0.02</v>
      </c>
      <c r="F152" s="257">
        <f>+'[3]2- COMP BASICA'!$R$309</f>
        <v>76423.462593532269</v>
      </c>
      <c r="G152" s="668">
        <f>E152*F152</f>
        <v>1528.4692518706454</v>
      </c>
      <c r="H152" s="669"/>
      <c r="I152" s="152"/>
    </row>
    <row r="153" spans="2:9" ht="14.4" thickBot="1" x14ac:dyDescent="0.3">
      <c r="B153" s="579" t="str">
        <f>+'[3]2- COMP BASICA'!$B$308</f>
        <v>REMOVEDOR PVC (1/4) DURMAN</v>
      </c>
      <c r="C153" s="580"/>
      <c r="D153" s="145" t="s">
        <v>92</v>
      </c>
      <c r="E153" s="456">
        <v>0.02</v>
      </c>
      <c r="F153" s="256">
        <f>+'[3]2- COMP BASICA'!$R$308</f>
        <v>54329.132641843811</v>
      </c>
      <c r="G153" s="670">
        <f>E153*F153</f>
        <v>1086.5826528368762</v>
      </c>
      <c r="H153" s="671"/>
      <c r="I153" s="151"/>
    </row>
    <row r="154" spans="2:9" ht="14.4" thickBot="1" x14ac:dyDescent="0.3">
      <c r="B154" s="148"/>
      <c r="C154" s="132"/>
      <c r="D154" s="129"/>
      <c r="E154" s="445"/>
      <c r="F154" s="243"/>
      <c r="G154" s="554" t="s">
        <v>71</v>
      </c>
      <c r="H154" s="555"/>
      <c r="I154" s="150">
        <f>ROUND(SUM(G149:H153),0)</f>
        <v>6313</v>
      </c>
    </row>
    <row r="155" spans="2:9" ht="14.4" thickBot="1" x14ac:dyDescent="0.3">
      <c r="B155" s="128" t="s">
        <v>74</v>
      </c>
      <c r="C155" s="132"/>
      <c r="D155" s="129"/>
      <c r="E155" s="445"/>
      <c r="F155" s="243"/>
      <c r="G155" s="132"/>
      <c r="H155" s="132"/>
      <c r="I155" s="151"/>
    </row>
    <row r="156" spans="2:9" x14ac:dyDescent="0.25">
      <c r="B156" s="533" t="s">
        <v>11</v>
      </c>
      <c r="C156" s="534"/>
      <c r="D156" s="135" t="s">
        <v>65</v>
      </c>
      <c r="E156" s="449" t="s">
        <v>75</v>
      </c>
      <c r="F156" s="135" t="s">
        <v>76</v>
      </c>
      <c r="G156" s="534" t="s">
        <v>77</v>
      </c>
      <c r="H156" s="535"/>
      <c r="I156" s="162"/>
    </row>
    <row r="157" spans="2:9" x14ac:dyDescent="0.25">
      <c r="B157" s="536" t="str">
        <f>+'[3]1- CUADRILLAS'!$A$43</f>
        <v>CUADRILLA BB (INSTALACIONES)</v>
      </c>
      <c r="C157" s="537"/>
      <c r="D157" s="163" t="s">
        <v>78</v>
      </c>
      <c r="E157" s="450">
        <f>+'[3]1- CUADRILLAS'!$D$43</f>
        <v>47080</v>
      </c>
      <c r="F157" s="228">
        <v>0.2463668224299066</v>
      </c>
      <c r="G157" s="572">
        <f>F157*E157</f>
        <v>11598.950000000003</v>
      </c>
      <c r="H157" s="573"/>
      <c r="I157" s="151"/>
    </row>
    <row r="158" spans="2:9" ht="14.4" thickBot="1" x14ac:dyDescent="0.3">
      <c r="B158" s="576"/>
      <c r="C158" s="577"/>
      <c r="D158" s="166"/>
      <c r="E158" s="446"/>
      <c r="F158" s="226"/>
      <c r="G158" s="577"/>
      <c r="H158" s="578"/>
      <c r="I158" s="151"/>
    </row>
    <row r="159" spans="2:9" ht="14.4" thickBot="1" x14ac:dyDescent="0.3">
      <c r="B159" s="169"/>
      <c r="C159" s="132"/>
      <c r="D159" s="129"/>
      <c r="E159" s="445"/>
      <c r="F159" s="243"/>
      <c r="G159" s="554" t="s">
        <v>71</v>
      </c>
      <c r="H159" s="555"/>
      <c r="I159" s="150">
        <f>(SUM(G157))</f>
        <v>11598.950000000003</v>
      </c>
    </row>
    <row r="160" spans="2:9" ht="14.4" thickBot="1" x14ac:dyDescent="0.3">
      <c r="B160" s="128" t="s">
        <v>79</v>
      </c>
      <c r="C160" s="160"/>
      <c r="D160" s="129"/>
      <c r="E160" s="445"/>
      <c r="F160" s="243"/>
      <c r="G160" s="132"/>
      <c r="H160" s="132"/>
      <c r="I160" s="151"/>
    </row>
    <row r="161" spans="2:9" x14ac:dyDescent="0.25">
      <c r="B161" s="533" t="s">
        <v>11</v>
      </c>
      <c r="C161" s="534"/>
      <c r="D161" s="135" t="s">
        <v>65</v>
      </c>
      <c r="E161" s="449" t="s">
        <v>75</v>
      </c>
      <c r="F161" s="135" t="s">
        <v>76</v>
      </c>
      <c r="G161" s="534" t="s">
        <v>77</v>
      </c>
      <c r="H161" s="535"/>
      <c r="I161" s="162"/>
    </row>
    <row r="162" spans="2:9" ht="14.4" customHeight="1" x14ac:dyDescent="0.25">
      <c r="B162" s="448"/>
      <c r="C162" s="419"/>
      <c r="D162" s="419"/>
      <c r="E162" s="447"/>
      <c r="F162" s="419"/>
      <c r="G162" s="572">
        <f>F162*E162</f>
        <v>0</v>
      </c>
      <c r="H162" s="573"/>
      <c r="I162" s="151"/>
    </row>
    <row r="163" spans="2:9" ht="22.5" customHeight="1" thickBot="1" x14ac:dyDescent="0.3">
      <c r="B163" s="579"/>
      <c r="C163" s="580"/>
      <c r="D163" s="145"/>
      <c r="E163" s="446"/>
      <c r="F163" s="288"/>
      <c r="G163" s="581"/>
      <c r="H163" s="582"/>
      <c r="I163" s="151"/>
    </row>
    <row r="164" spans="2:9" ht="14.4" thickBot="1" x14ac:dyDescent="0.3">
      <c r="B164" s="172"/>
      <c r="C164" s="173"/>
      <c r="D164" s="174"/>
      <c r="E164" s="465"/>
      <c r="F164" s="220"/>
      <c r="G164" s="593" t="s">
        <v>71</v>
      </c>
      <c r="H164" s="594"/>
      <c r="I164" s="150">
        <f>ROUND(SUM(G162:H163),0)</f>
        <v>0</v>
      </c>
    </row>
    <row r="165" spans="2:9" ht="47.25" customHeight="1" thickBot="1" x14ac:dyDescent="0.3">
      <c r="B165" s="148"/>
      <c r="C165" s="132"/>
      <c r="D165" s="129"/>
      <c r="E165" s="445"/>
      <c r="F165" s="243"/>
      <c r="G165" s="132"/>
      <c r="H165" s="179"/>
      <c r="I165" s="180"/>
    </row>
    <row r="166" spans="2:9" ht="14.4" thickBot="1" x14ac:dyDescent="0.3">
      <c r="B166" s="181"/>
      <c r="C166" s="182"/>
      <c r="D166" s="183"/>
      <c r="E166" s="365"/>
      <c r="F166" s="601" t="s">
        <v>80</v>
      </c>
      <c r="G166" s="601"/>
      <c r="H166" s="602"/>
      <c r="I166" s="185">
        <f>(SUM(I146:I164))</f>
        <v>19071.950000000004</v>
      </c>
    </row>
    <row r="167" spans="2:9" ht="15" customHeight="1" thickBot="1" x14ac:dyDescent="0.3">
      <c r="B167" s="186"/>
      <c r="C167" s="187"/>
      <c r="D167" s="188"/>
      <c r="E167" s="549" t="s">
        <v>86</v>
      </c>
      <c r="F167" s="550"/>
      <c r="G167" s="550"/>
      <c r="H167" s="550"/>
      <c r="I167" s="203">
        <f>+SUM(I168:I171)</f>
        <v>5712.0490250000021</v>
      </c>
    </row>
    <row r="168" spans="2:9" x14ac:dyDescent="0.25">
      <c r="B168" s="196"/>
      <c r="C168" s="197"/>
      <c r="D168" s="193"/>
      <c r="E168" s="551" t="s">
        <v>87</v>
      </c>
      <c r="F168" s="552"/>
      <c r="G168" s="553"/>
      <c r="H168" s="204">
        <v>0.23</v>
      </c>
      <c r="I168" s="205">
        <f>I166*H168</f>
        <v>4386.5485000000008</v>
      </c>
    </row>
    <row r="169" spans="2:9" x14ac:dyDescent="0.25">
      <c r="B169" s="196"/>
      <c r="C169" s="197"/>
      <c r="D169" s="193"/>
      <c r="E169" s="521" t="s">
        <v>88</v>
      </c>
      <c r="F169" s="522"/>
      <c r="G169" s="523"/>
      <c r="H169" s="206">
        <v>0.01</v>
      </c>
      <c r="I169" s="207">
        <f>I166*H169</f>
        <v>190.71950000000004</v>
      </c>
    </row>
    <row r="170" spans="2:9" x14ac:dyDescent="0.25">
      <c r="B170" s="196"/>
      <c r="C170" s="197"/>
      <c r="D170" s="193"/>
      <c r="E170" s="521" t="s">
        <v>89</v>
      </c>
      <c r="F170" s="522"/>
      <c r="G170" s="523"/>
      <c r="H170" s="206">
        <v>0.05</v>
      </c>
      <c r="I170" s="207">
        <f>I166*H170</f>
        <v>953.59750000000031</v>
      </c>
    </row>
    <row r="171" spans="2:9" ht="14.4" thickBot="1" x14ac:dyDescent="0.3">
      <c r="B171" s="196"/>
      <c r="C171" s="197"/>
      <c r="D171" s="193"/>
      <c r="E171" s="544" t="s">
        <v>90</v>
      </c>
      <c r="F171" s="545"/>
      <c r="G171" s="546"/>
      <c r="H171" s="209">
        <v>0.19</v>
      </c>
      <c r="I171" s="207">
        <f>H171*I170</f>
        <v>181.18352500000006</v>
      </c>
    </row>
    <row r="172" spans="2:9" ht="14.4" thickBot="1" x14ac:dyDescent="0.3">
      <c r="B172" s="196"/>
      <c r="C172" s="197"/>
      <c r="D172" s="193"/>
      <c r="E172" s="547" t="s">
        <v>91</v>
      </c>
      <c r="F172" s="548"/>
      <c r="G172" s="548"/>
      <c r="H172" s="548"/>
      <c r="I172" s="210">
        <f>ROUND(I166+I167,0)</f>
        <v>24784</v>
      </c>
    </row>
    <row r="173" spans="2:9" x14ac:dyDescent="0.25">
      <c r="B173" s="196"/>
      <c r="C173" s="197"/>
      <c r="D173" s="193"/>
      <c r="E173" s="211"/>
      <c r="F173" s="212"/>
      <c r="G173" s="212"/>
      <c r="H173" s="212"/>
      <c r="I173" s="213"/>
    </row>
    <row r="174" spans="2:9" x14ac:dyDescent="0.25">
      <c r="B174" s="196"/>
      <c r="C174" s="197"/>
      <c r="D174" s="193"/>
      <c r="E174" s="211"/>
      <c r="F174" s="212"/>
      <c r="G174" s="212"/>
      <c r="H174" s="212"/>
      <c r="I174" s="213"/>
    </row>
    <row r="175" spans="2:9" ht="14.4" thickBot="1" x14ac:dyDescent="0.3">
      <c r="B175" s="196"/>
      <c r="C175" s="197"/>
      <c r="D175" s="193"/>
      <c r="E175" s="211"/>
      <c r="F175" s="212"/>
      <c r="G175" s="212"/>
      <c r="H175" s="212"/>
      <c r="I175" s="213"/>
    </row>
    <row r="176" spans="2:9" x14ac:dyDescent="0.25">
      <c r="B176" s="186"/>
      <c r="C176" s="187"/>
      <c r="D176" s="188"/>
      <c r="E176" s="246"/>
      <c r="F176" s="149"/>
      <c r="G176" s="149"/>
      <c r="H176" s="149"/>
      <c r="I176" s="189"/>
    </row>
    <row r="177" spans="2:11" x14ac:dyDescent="0.25">
      <c r="B177" s="196"/>
      <c r="C177" s="201"/>
      <c r="D177" s="202"/>
      <c r="E177" s="211"/>
      <c r="F177" s="473"/>
      <c r="G177" s="473"/>
      <c r="H177" s="473"/>
      <c r="I177" s="213"/>
    </row>
    <row r="178" spans="2:11" x14ac:dyDescent="0.25">
      <c r="B178" s="196"/>
      <c r="C178" s="201"/>
      <c r="D178" s="202"/>
      <c r="E178" s="211"/>
      <c r="F178" s="473"/>
      <c r="G178" s="473"/>
      <c r="H178" s="473"/>
      <c r="I178" s="213"/>
    </row>
    <row r="179" spans="2:11" x14ac:dyDescent="0.25">
      <c r="B179" s="191"/>
      <c r="C179" s="192"/>
      <c r="D179" s="193"/>
      <c r="E179" s="211"/>
      <c r="F179" s="194"/>
      <c r="G179" s="194"/>
      <c r="H179" s="194"/>
      <c r="I179" s="195"/>
    </row>
    <row r="180" spans="2:11" x14ac:dyDescent="0.25">
      <c r="B180" s="196" t="s">
        <v>81</v>
      </c>
      <c r="C180" s="197"/>
      <c r="D180" s="193"/>
      <c r="E180" s="211"/>
      <c r="F180" s="632" t="s">
        <v>82</v>
      </c>
      <c r="G180" s="632"/>
      <c r="H180" s="632"/>
      <c r="I180" s="633"/>
    </row>
    <row r="181" spans="2:11" ht="14.4" thickBot="1" x14ac:dyDescent="0.3">
      <c r="B181" s="181" t="s">
        <v>83</v>
      </c>
      <c r="C181" s="182"/>
      <c r="D181" s="183"/>
      <c r="E181" s="242"/>
      <c r="F181" s="570" t="s">
        <v>84</v>
      </c>
      <c r="G181" s="570"/>
      <c r="H181" s="570"/>
      <c r="I181" s="571"/>
    </row>
    <row r="182" spans="2:11" ht="14.4" thickBot="1" x14ac:dyDescent="0.3"/>
    <row r="183" spans="2:11" ht="22.8" x14ac:dyDescent="0.25">
      <c r="B183" s="560" t="str">
        <f>+'[3]2- COMP BASICA'!B2</f>
        <v>REPARACIONES LOCATIVAS LABORATORIO GENETICA REGIONAL NOR OCCIDENTE DEL INSTITUTO NACIONAL DE MEDICINA LEGAL Y CIENCIAS FORENSES.</v>
      </c>
      <c r="C183" s="561"/>
      <c r="D183" s="561"/>
      <c r="E183" s="561"/>
      <c r="F183" s="561"/>
      <c r="G183" s="561"/>
      <c r="H183" s="271" t="s">
        <v>62</v>
      </c>
      <c r="I183" s="440" t="str">
        <f>+'[3]BASE DEL PRESUPUESTO'!$C$18</f>
        <v>INSTALACIONES HIDROSANITARIAS</v>
      </c>
    </row>
    <row r="184" spans="2:11" x14ac:dyDescent="0.25">
      <c r="B184" s="562"/>
      <c r="C184" s="563"/>
      <c r="D184" s="563"/>
      <c r="E184" s="563"/>
      <c r="F184" s="563"/>
      <c r="G184" s="563"/>
      <c r="H184" s="269" t="s">
        <v>63</v>
      </c>
      <c r="I184" s="307" t="str">
        <f>+'[3]BASE DEL PRESUPUESTO'!B23</f>
        <v>2.5</v>
      </c>
    </row>
    <row r="185" spans="2:11" ht="58.8" customHeight="1" thickBot="1" x14ac:dyDescent="0.3">
      <c r="B185" s="267" t="s">
        <v>64</v>
      </c>
      <c r="C185" s="564" t="str">
        <f>+'[3]BASE DEL PRESUPUESTO'!C23</f>
        <v>Suministro e instalacion de punto agua fría de ∅1 1/4", incluye tubería hasta 1,5 m, accesorios de PVC, limpiador, soldadura PVC y demás elementos y materiales necesarios para la ejecución de la actividad.</v>
      </c>
      <c r="D185" s="565"/>
      <c r="E185" s="565"/>
      <c r="F185" s="565"/>
      <c r="G185" s="565"/>
      <c r="H185" s="266" t="s">
        <v>65</v>
      </c>
      <c r="I185" s="338" t="str">
        <f>+'[3]BASE DEL PRESUPUESTO'!D23</f>
        <v>UND</v>
      </c>
      <c r="K185" s="190">
        <v>2</v>
      </c>
    </row>
    <row r="186" spans="2:11" x14ac:dyDescent="0.25">
      <c r="B186" s="264"/>
      <c r="C186" s="129"/>
      <c r="D186" s="129"/>
      <c r="E186" s="445"/>
      <c r="F186" s="262"/>
      <c r="G186" s="129"/>
      <c r="H186" s="129"/>
      <c r="I186" s="144"/>
    </row>
    <row r="187" spans="2:11" ht="14.4" thickBot="1" x14ac:dyDescent="0.3">
      <c r="B187" s="128" t="s">
        <v>66</v>
      </c>
      <c r="C187" s="129"/>
      <c r="D187" s="129"/>
      <c r="E187" s="445"/>
      <c r="F187" s="243"/>
      <c r="G187" s="132"/>
      <c r="H187" s="132"/>
      <c r="I187" s="133"/>
    </row>
    <row r="188" spans="2:11" x14ac:dyDescent="0.25">
      <c r="B188" s="533" t="s">
        <v>11</v>
      </c>
      <c r="C188" s="534"/>
      <c r="D188" s="135" t="s">
        <v>65</v>
      </c>
      <c r="E188" s="458" t="s">
        <v>67</v>
      </c>
      <c r="F188" s="225" t="s">
        <v>68</v>
      </c>
      <c r="G188" s="534" t="s">
        <v>69</v>
      </c>
      <c r="H188" s="535"/>
      <c r="I188" s="138"/>
      <c r="K188" s="190" t="s">
        <v>151</v>
      </c>
    </row>
    <row r="189" spans="2:11" x14ac:dyDescent="0.25">
      <c r="B189" s="536" t="s">
        <v>28</v>
      </c>
      <c r="C189" s="537"/>
      <c r="D189" s="140" t="s">
        <v>29</v>
      </c>
      <c r="E189" s="457">
        <v>1</v>
      </c>
      <c r="F189" s="357">
        <f>ROUND(G203*10%,0)</f>
        <v>1031</v>
      </c>
      <c r="G189" s="538">
        <f>E189*F189</f>
        <v>1031</v>
      </c>
      <c r="H189" s="539"/>
      <c r="I189" s="144"/>
    </row>
    <row r="190" spans="2:11" x14ac:dyDescent="0.25">
      <c r="B190" s="536"/>
      <c r="C190" s="537"/>
      <c r="D190" s="140"/>
      <c r="E190" s="457"/>
      <c r="F190" s="240"/>
      <c r="G190" s="538"/>
      <c r="H190" s="539"/>
      <c r="I190" s="144"/>
    </row>
    <row r="191" spans="2:11" ht="14.4" thickBot="1" x14ac:dyDescent="0.3">
      <c r="B191" s="579"/>
      <c r="C191" s="580"/>
      <c r="D191" s="145"/>
      <c r="E191" s="456"/>
      <c r="F191" s="256"/>
      <c r="G191" s="661"/>
      <c r="H191" s="662"/>
      <c r="I191" s="133"/>
    </row>
    <row r="192" spans="2:11" ht="14.4" thickBot="1" x14ac:dyDescent="0.3">
      <c r="B192" s="148"/>
      <c r="C192" s="132"/>
      <c r="D192" s="129"/>
      <c r="E192" s="445"/>
      <c r="F192" s="243"/>
      <c r="G192" s="655" t="s">
        <v>71</v>
      </c>
      <c r="H192" s="656"/>
      <c r="I192" s="150">
        <f>ROUND(SUM(G189:H191),0)</f>
        <v>1031</v>
      </c>
    </row>
    <row r="193" spans="2:9" ht="14.4" thickBot="1" x14ac:dyDescent="0.3">
      <c r="B193" s="148" t="s">
        <v>72</v>
      </c>
      <c r="C193" s="132"/>
      <c r="D193" s="129"/>
      <c r="E193" s="445"/>
      <c r="F193" s="243"/>
      <c r="G193" s="261"/>
      <c r="H193" s="261"/>
      <c r="I193" s="151"/>
    </row>
    <row r="194" spans="2:9" x14ac:dyDescent="0.25">
      <c r="B194" s="663" t="s">
        <v>11</v>
      </c>
      <c r="C194" s="664"/>
      <c r="D194" s="386" t="s">
        <v>65</v>
      </c>
      <c r="E194" s="455" t="s">
        <v>67</v>
      </c>
      <c r="F194" s="411" t="s">
        <v>68</v>
      </c>
      <c r="G194" s="665" t="s">
        <v>69</v>
      </c>
      <c r="H194" s="666"/>
      <c r="I194" s="152"/>
    </row>
    <row r="195" spans="2:9" x14ac:dyDescent="0.25">
      <c r="B195" s="667" t="str">
        <f>+'[3]2- COMP BASICA'!B245</f>
        <v>TUBERIA PVCP 1 1/4" RDE 21-200 PSI</v>
      </c>
      <c r="C195" s="604"/>
      <c r="D195" s="360" t="s">
        <v>73</v>
      </c>
      <c r="E195" s="463">
        <v>1.5</v>
      </c>
      <c r="F195" s="466">
        <f>+'[3]2- COMP BASICA'!R245</f>
        <v>11620.963224562731</v>
      </c>
      <c r="G195" s="668">
        <f>E195*F195</f>
        <v>17431.444836844097</v>
      </c>
      <c r="H195" s="669"/>
      <c r="I195" s="152"/>
    </row>
    <row r="196" spans="2:9" x14ac:dyDescent="0.25">
      <c r="B196" s="603" t="str">
        <f>+'[3]2- COMP BASICA'!B249</f>
        <v>ADAPTADOR MACHO PVCP 1 1/4"</v>
      </c>
      <c r="C196" s="604"/>
      <c r="D196" s="360" t="s">
        <v>85</v>
      </c>
      <c r="E196" s="463">
        <v>1</v>
      </c>
      <c r="F196" s="466">
        <f>+'[3]2- COMP BASICA'!R249</f>
        <v>4563.463596874637</v>
      </c>
      <c r="G196" s="668">
        <f>E196*F196</f>
        <v>4563.463596874637</v>
      </c>
      <c r="H196" s="669"/>
      <c r="I196" s="152"/>
    </row>
    <row r="197" spans="2:9" x14ac:dyDescent="0.25">
      <c r="B197" s="603" t="str">
        <f>+'[3]2- COMP BASICA'!B248</f>
        <v>CODO 90 PVCP 1 1/4"</v>
      </c>
      <c r="C197" s="604"/>
      <c r="D197" s="360" t="s">
        <v>85</v>
      </c>
      <c r="E197" s="463">
        <v>1</v>
      </c>
      <c r="F197" s="466">
        <f>+'[3]2- COMP BASICA'!R248</f>
        <v>5346.4001030723248</v>
      </c>
      <c r="G197" s="668">
        <f>E197*F197</f>
        <v>5346.4001030723248</v>
      </c>
      <c r="H197" s="669"/>
      <c r="I197" s="152"/>
    </row>
    <row r="198" spans="2:9" x14ac:dyDescent="0.25">
      <c r="B198" s="595" t="str">
        <f>+'[3]2- COMP BASICA'!$B$309</f>
        <v>SOLDADURA PVC (1/4)</v>
      </c>
      <c r="C198" s="596"/>
      <c r="D198" s="140" t="s">
        <v>92</v>
      </c>
      <c r="E198" s="422">
        <v>0.02</v>
      </c>
      <c r="F198" s="257">
        <f>+'[3]2- COMP BASICA'!$R$309</f>
        <v>76423.462593532269</v>
      </c>
      <c r="G198" s="668">
        <f>E198*F198</f>
        <v>1528.4692518706454</v>
      </c>
      <c r="H198" s="669"/>
      <c r="I198" s="152"/>
    </row>
    <row r="199" spans="2:9" ht="14.4" thickBot="1" x14ac:dyDescent="0.3">
      <c r="B199" s="579" t="str">
        <f>+'[3]2- COMP BASICA'!$B$308</f>
        <v>REMOVEDOR PVC (1/4) DURMAN</v>
      </c>
      <c r="C199" s="580"/>
      <c r="D199" s="145" t="s">
        <v>92</v>
      </c>
      <c r="E199" s="456">
        <v>0.02</v>
      </c>
      <c r="F199" s="256">
        <f>+'[3]2- COMP BASICA'!$R$308</f>
        <v>54329.132641843811</v>
      </c>
      <c r="G199" s="670">
        <f>E199*F199</f>
        <v>1086.5826528368762</v>
      </c>
      <c r="H199" s="671"/>
      <c r="I199" s="151"/>
    </row>
    <row r="200" spans="2:9" ht="14.4" thickBot="1" x14ac:dyDescent="0.3">
      <c r="B200" s="148"/>
      <c r="C200" s="132"/>
      <c r="D200" s="129"/>
      <c r="E200" s="445"/>
      <c r="F200" s="243"/>
      <c r="G200" s="554" t="s">
        <v>71</v>
      </c>
      <c r="H200" s="555"/>
      <c r="I200" s="150">
        <f>ROUND(SUM(G195:H199),0)</f>
        <v>29956</v>
      </c>
    </row>
    <row r="201" spans="2:9" ht="14.4" thickBot="1" x14ac:dyDescent="0.3">
      <c r="B201" s="128" t="s">
        <v>74</v>
      </c>
      <c r="C201" s="132"/>
      <c r="D201" s="129"/>
      <c r="E201" s="445"/>
      <c r="F201" s="243"/>
      <c r="G201" s="132"/>
      <c r="H201" s="132"/>
      <c r="I201" s="151"/>
    </row>
    <row r="202" spans="2:9" x14ac:dyDescent="0.25">
      <c r="B202" s="533" t="s">
        <v>11</v>
      </c>
      <c r="C202" s="534"/>
      <c r="D202" s="135" t="s">
        <v>65</v>
      </c>
      <c r="E202" s="449" t="s">
        <v>75</v>
      </c>
      <c r="F202" s="135" t="s">
        <v>76</v>
      </c>
      <c r="G202" s="534" t="s">
        <v>77</v>
      </c>
      <c r="H202" s="535"/>
      <c r="I202" s="162"/>
    </row>
    <row r="203" spans="2:9" x14ac:dyDescent="0.25">
      <c r="B203" s="536" t="str">
        <f>+'[3]1- CUADRILLAS'!A43</f>
        <v>CUADRILLA BB (INSTALACIONES)</v>
      </c>
      <c r="C203" s="537"/>
      <c r="D203" s="163" t="s">
        <v>78</v>
      </c>
      <c r="E203" s="450">
        <f>+'[3]1- CUADRILLAS'!D43</f>
        <v>47080</v>
      </c>
      <c r="F203" s="228">
        <v>0.21899787595581993</v>
      </c>
      <c r="G203" s="572">
        <f>F203*E203</f>
        <v>10310.420000000002</v>
      </c>
      <c r="H203" s="573"/>
      <c r="I203" s="151"/>
    </row>
    <row r="204" spans="2:9" ht="14.4" thickBot="1" x14ac:dyDescent="0.3">
      <c r="B204" s="576"/>
      <c r="C204" s="577"/>
      <c r="D204" s="166"/>
      <c r="E204" s="446"/>
      <c r="F204" s="226"/>
      <c r="G204" s="577"/>
      <c r="H204" s="578"/>
      <c r="I204" s="151"/>
    </row>
    <row r="205" spans="2:9" ht="14.4" thickBot="1" x14ac:dyDescent="0.3">
      <c r="B205" s="169"/>
      <c r="C205" s="132"/>
      <c r="D205" s="129"/>
      <c r="E205" s="445"/>
      <c r="F205" s="243"/>
      <c r="G205" s="554" t="s">
        <v>71</v>
      </c>
      <c r="H205" s="555"/>
      <c r="I205" s="150">
        <f>(SUM(G203))</f>
        <v>10310.420000000002</v>
      </c>
    </row>
    <row r="206" spans="2:9" ht="14.4" thickBot="1" x14ac:dyDescent="0.3">
      <c r="B206" s="128" t="s">
        <v>79</v>
      </c>
      <c r="C206" s="160"/>
      <c r="D206" s="129"/>
      <c r="E206" s="445"/>
      <c r="F206" s="243"/>
      <c r="G206" s="132"/>
      <c r="H206" s="132"/>
      <c r="I206" s="151"/>
    </row>
    <row r="207" spans="2:9" x14ac:dyDescent="0.25">
      <c r="B207" s="533" t="s">
        <v>11</v>
      </c>
      <c r="C207" s="534"/>
      <c r="D207" s="135" t="s">
        <v>65</v>
      </c>
      <c r="E207" s="449" t="s">
        <v>75</v>
      </c>
      <c r="F207" s="135" t="s">
        <v>76</v>
      </c>
      <c r="G207" s="534" t="s">
        <v>77</v>
      </c>
      <c r="H207" s="535"/>
      <c r="I207" s="162"/>
    </row>
    <row r="208" spans="2:9" ht="18" customHeight="1" x14ac:dyDescent="0.25">
      <c r="B208" s="686"/>
      <c r="C208" s="687"/>
      <c r="D208" s="419"/>
      <c r="E208" s="447"/>
      <c r="F208" s="419"/>
      <c r="G208" s="572">
        <f>F208*E208</f>
        <v>0</v>
      </c>
      <c r="H208" s="573"/>
      <c r="I208" s="151"/>
    </row>
    <row r="209" spans="2:9" ht="24.75" customHeight="1" thickBot="1" x14ac:dyDescent="0.3">
      <c r="B209" s="579"/>
      <c r="C209" s="580"/>
      <c r="D209" s="145"/>
      <c r="E209" s="446"/>
      <c r="F209" s="288"/>
      <c r="G209" s="581"/>
      <c r="H209" s="582"/>
      <c r="I209" s="151"/>
    </row>
    <row r="210" spans="2:9" ht="14.4" thickBot="1" x14ac:dyDescent="0.3">
      <c r="B210" s="169"/>
      <c r="C210" s="132"/>
      <c r="D210" s="129"/>
      <c r="E210" s="445"/>
      <c r="F210" s="243"/>
      <c r="G210" s="554" t="s">
        <v>71</v>
      </c>
      <c r="H210" s="555"/>
      <c r="I210" s="150">
        <f>ROUND(SUM(G208:H209),0)</f>
        <v>0</v>
      </c>
    </row>
    <row r="211" spans="2:9" ht="36" customHeight="1" thickBot="1" x14ac:dyDescent="0.3">
      <c r="B211" s="148"/>
      <c r="C211" s="132"/>
      <c r="D211" s="129"/>
      <c r="E211" s="445"/>
      <c r="F211" s="243"/>
      <c r="G211" s="132"/>
      <c r="H211" s="179"/>
      <c r="I211" s="180"/>
    </row>
    <row r="212" spans="2:9" ht="14.4" thickBot="1" x14ac:dyDescent="0.3">
      <c r="B212" s="444"/>
      <c r="C212" s="443"/>
      <c r="D212" s="442"/>
      <c r="E212" s="441"/>
      <c r="F212" s="601" t="s">
        <v>80</v>
      </c>
      <c r="G212" s="601"/>
      <c r="H212" s="602"/>
      <c r="I212" s="185">
        <f>(SUM(I192:I210))</f>
        <v>41297.42</v>
      </c>
    </row>
    <row r="213" spans="2:9" ht="15" customHeight="1" thickBot="1" x14ac:dyDescent="0.3">
      <c r="B213" s="186"/>
      <c r="C213" s="187"/>
      <c r="D213" s="188"/>
      <c r="E213" s="549" t="s">
        <v>86</v>
      </c>
      <c r="F213" s="550"/>
      <c r="G213" s="550"/>
      <c r="H213" s="550"/>
      <c r="I213" s="203">
        <f>+SUM(I214:I217)</f>
        <v>12368.577290000001</v>
      </c>
    </row>
    <row r="214" spans="2:9" x14ac:dyDescent="0.25">
      <c r="B214" s="196"/>
      <c r="C214" s="197"/>
      <c r="D214" s="193"/>
      <c r="E214" s="551" t="s">
        <v>87</v>
      </c>
      <c r="F214" s="552"/>
      <c r="G214" s="553"/>
      <c r="H214" s="204">
        <v>0.23</v>
      </c>
      <c r="I214" s="205">
        <f>I212*H214</f>
        <v>9498.4066000000003</v>
      </c>
    </row>
    <row r="215" spans="2:9" x14ac:dyDescent="0.25">
      <c r="B215" s="196"/>
      <c r="C215" s="197"/>
      <c r="D215" s="193"/>
      <c r="E215" s="521" t="s">
        <v>88</v>
      </c>
      <c r="F215" s="522"/>
      <c r="G215" s="523"/>
      <c r="H215" s="206">
        <v>0.01</v>
      </c>
      <c r="I215" s="207">
        <f>I212*H215</f>
        <v>412.9742</v>
      </c>
    </row>
    <row r="216" spans="2:9" x14ac:dyDescent="0.25">
      <c r="B216" s="196"/>
      <c r="C216" s="197"/>
      <c r="D216" s="193"/>
      <c r="E216" s="521" t="s">
        <v>89</v>
      </c>
      <c r="F216" s="522"/>
      <c r="G216" s="523"/>
      <c r="H216" s="206">
        <v>0.05</v>
      </c>
      <c r="I216" s="207">
        <f>I212*H216</f>
        <v>2064.8710000000001</v>
      </c>
    </row>
    <row r="217" spans="2:9" ht="14.4" thickBot="1" x14ac:dyDescent="0.3">
      <c r="B217" s="196"/>
      <c r="C217" s="197"/>
      <c r="D217" s="193"/>
      <c r="E217" s="544" t="s">
        <v>90</v>
      </c>
      <c r="F217" s="545"/>
      <c r="G217" s="546"/>
      <c r="H217" s="209">
        <v>0.19</v>
      </c>
      <c r="I217" s="207">
        <f>H217*I216</f>
        <v>392.32549</v>
      </c>
    </row>
    <row r="218" spans="2:9" ht="14.4" thickBot="1" x14ac:dyDescent="0.3">
      <c r="B218" s="196"/>
      <c r="C218" s="197"/>
      <c r="D218" s="193"/>
      <c r="E218" s="547" t="s">
        <v>91</v>
      </c>
      <c r="F218" s="548"/>
      <c r="G218" s="548"/>
      <c r="H218" s="548"/>
      <c r="I218" s="210">
        <f>ROUND(I212+I213,0)</f>
        <v>53666</v>
      </c>
    </row>
    <row r="219" spans="2:9" x14ac:dyDescent="0.25">
      <c r="B219" s="196"/>
      <c r="C219" s="197"/>
      <c r="D219" s="193"/>
      <c r="E219" s="211"/>
      <c r="F219" s="212"/>
      <c r="G219" s="212"/>
      <c r="H219" s="212"/>
      <c r="I219" s="213"/>
    </row>
    <row r="220" spans="2:9" x14ac:dyDescent="0.25">
      <c r="B220" s="196"/>
      <c r="C220" s="197"/>
      <c r="D220" s="193"/>
      <c r="E220" s="211"/>
      <c r="F220" s="212"/>
      <c r="G220" s="212"/>
      <c r="H220" s="212"/>
      <c r="I220" s="213"/>
    </row>
    <row r="221" spans="2:9" ht="14.4" thickBot="1" x14ac:dyDescent="0.3">
      <c r="B221" s="196"/>
      <c r="C221" s="197"/>
      <c r="D221" s="193"/>
      <c r="E221" s="211"/>
      <c r="F221" s="212"/>
      <c r="G221" s="212"/>
      <c r="H221" s="212"/>
      <c r="I221" s="213"/>
    </row>
    <row r="222" spans="2:9" x14ac:dyDescent="0.25">
      <c r="B222" s="186"/>
      <c r="C222" s="187"/>
      <c r="D222" s="188"/>
      <c r="E222" s="246"/>
      <c r="F222" s="149"/>
      <c r="G222" s="149"/>
      <c r="H222" s="149"/>
      <c r="I222" s="189"/>
    </row>
    <row r="223" spans="2:9" x14ac:dyDescent="0.25">
      <c r="B223" s="196"/>
      <c r="C223" s="201"/>
      <c r="D223" s="202"/>
      <c r="E223" s="211"/>
      <c r="F223" s="473"/>
      <c r="G223" s="473"/>
      <c r="H223" s="473"/>
      <c r="I223" s="213"/>
    </row>
    <row r="224" spans="2:9" x14ac:dyDescent="0.25">
      <c r="B224" s="196"/>
      <c r="C224" s="201"/>
      <c r="D224" s="202"/>
      <c r="E224" s="211"/>
      <c r="F224" s="473"/>
      <c r="G224" s="473"/>
      <c r="H224" s="473"/>
      <c r="I224" s="213"/>
    </row>
    <row r="225" spans="2:11" x14ac:dyDescent="0.25">
      <c r="B225" s="191"/>
      <c r="C225" s="192"/>
      <c r="D225" s="193"/>
      <c r="E225" s="211"/>
      <c r="F225" s="194"/>
      <c r="G225" s="194"/>
      <c r="H225" s="194"/>
      <c r="I225" s="195"/>
    </row>
    <row r="226" spans="2:11" x14ac:dyDescent="0.25">
      <c r="B226" s="196" t="s">
        <v>81</v>
      </c>
      <c r="C226" s="197"/>
      <c r="D226" s="193"/>
      <c r="E226" s="211"/>
      <c r="F226" s="632" t="s">
        <v>82</v>
      </c>
      <c r="G226" s="632"/>
      <c r="H226" s="632"/>
      <c r="I226" s="633"/>
    </row>
    <row r="227" spans="2:11" ht="14.4" thickBot="1" x14ac:dyDescent="0.3">
      <c r="B227" s="181" t="s">
        <v>83</v>
      </c>
      <c r="C227" s="182"/>
      <c r="D227" s="183"/>
      <c r="E227" s="242"/>
      <c r="F227" s="570" t="s">
        <v>84</v>
      </c>
      <c r="G227" s="570"/>
      <c r="H227" s="570"/>
      <c r="I227" s="571"/>
    </row>
    <row r="228" spans="2:11" ht="14.4" thickBot="1" x14ac:dyDescent="0.3"/>
    <row r="229" spans="2:11" ht="22.8" x14ac:dyDescent="0.25">
      <c r="B229" s="560" t="str">
        <f>+'[3]2- COMP BASICA'!$B$2</f>
        <v>REPARACIONES LOCATIVAS LABORATORIO GENETICA REGIONAL NOR OCCIDENTE DEL INSTITUTO NACIONAL DE MEDICINA LEGAL Y CIENCIAS FORENSES.</v>
      </c>
      <c r="C229" s="561"/>
      <c r="D229" s="561"/>
      <c r="E229" s="561"/>
      <c r="F229" s="561"/>
      <c r="G229" s="561"/>
      <c r="H229" s="271" t="s">
        <v>62</v>
      </c>
      <c r="I229" s="440" t="str">
        <f>+'[3]BASE DEL PRESUPUESTO'!$C$18</f>
        <v>INSTALACIONES HIDROSANITARIAS</v>
      </c>
    </row>
    <row r="230" spans="2:11" x14ac:dyDescent="0.25">
      <c r="B230" s="562"/>
      <c r="C230" s="563"/>
      <c r="D230" s="563"/>
      <c r="E230" s="563"/>
      <c r="F230" s="563"/>
      <c r="G230" s="563"/>
      <c r="H230" s="269" t="s">
        <v>63</v>
      </c>
      <c r="I230" s="307" t="str">
        <f>+'[3]BASE DEL PRESUPUESTO'!$B$24</f>
        <v>2.6</v>
      </c>
    </row>
    <row r="231" spans="2:11" ht="14.4" thickBot="1" x14ac:dyDescent="0.3">
      <c r="B231" s="267" t="s">
        <v>64</v>
      </c>
      <c r="C231" s="564" t="str">
        <f>+'[3]BASE DEL PRESUPUESTO'!$C$24</f>
        <v>Suministro e instalacion de red agua fría PVC presión ∅ 1 1/4", Incluye tubería de PVC RDE 9, accesorios de PVC, limpiador, soldadura PVC y demás elementos y materiales necesarios para la ejecución de la actividad.</v>
      </c>
      <c r="D231" s="565"/>
      <c r="E231" s="565"/>
      <c r="F231" s="565"/>
      <c r="G231" s="565"/>
      <c r="H231" s="266" t="s">
        <v>65</v>
      </c>
      <c r="I231" s="338" t="str">
        <f>+'[3]BASE DEL PRESUPUESTO'!D24</f>
        <v>M</v>
      </c>
      <c r="K231" s="190">
        <v>2</v>
      </c>
    </row>
    <row r="232" spans="2:11" x14ac:dyDescent="0.25">
      <c r="B232" s="264"/>
      <c r="C232" s="129"/>
      <c r="D232" s="129"/>
      <c r="E232" s="445"/>
      <c r="F232" s="262"/>
      <c r="G232" s="129"/>
      <c r="H232" s="129"/>
      <c r="I232" s="144"/>
    </row>
    <row r="233" spans="2:11" ht="14.4" thickBot="1" x14ac:dyDescent="0.3">
      <c r="B233" s="128" t="s">
        <v>66</v>
      </c>
      <c r="C233" s="129"/>
      <c r="D233" s="129"/>
      <c r="E233" s="445"/>
      <c r="F233" s="243"/>
      <c r="G233" s="132"/>
      <c r="H233" s="132"/>
      <c r="I233" s="133"/>
    </row>
    <row r="234" spans="2:11" x14ac:dyDescent="0.25">
      <c r="B234" s="533" t="s">
        <v>11</v>
      </c>
      <c r="C234" s="534"/>
      <c r="D234" s="135" t="s">
        <v>65</v>
      </c>
      <c r="E234" s="458" t="s">
        <v>67</v>
      </c>
      <c r="F234" s="225" t="s">
        <v>68</v>
      </c>
      <c r="G234" s="534" t="s">
        <v>69</v>
      </c>
      <c r="H234" s="535"/>
      <c r="I234" s="138"/>
      <c r="K234" s="190" t="s">
        <v>151</v>
      </c>
    </row>
    <row r="235" spans="2:11" x14ac:dyDescent="0.25">
      <c r="B235" s="536" t="s">
        <v>28</v>
      </c>
      <c r="C235" s="537"/>
      <c r="D235" s="140" t="s">
        <v>29</v>
      </c>
      <c r="E235" s="457">
        <v>1</v>
      </c>
      <c r="F235" s="240">
        <f>ROUND(G249*10%,0)</f>
        <v>1050</v>
      </c>
      <c r="G235" s="538">
        <f>E235*F235</f>
        <v>1050</v>
      </c>
      <c r="H235" s="539"/>
      <c r="I235" s="144"/>
    </row>
    <row r="236" spans="2:11" ht="15" customHeight="1" x14ac:dyDescent="0.25">
      <c r="B236" s="536"/>
      <c r="C236" s="537"/>
      <c r="D236" s="140"/>
      <c r="E236" s="457"/>
      <c r="F236" s="240"/>
      <c r="G236" s="538"/>
      <c r="H236" s="539"/>
      <c r="I236" s="144"/>
    </row>
    <row r="237" spans="2:11" ht="14.4" thickBot="1" x14ac:dyDescent="0.3">
      <c r="B237" s="579"/>
      <c r="C237" s="580"/>
      <c r="D237" s="145"/>
      <c r="E237" s="456"/>
      <c r="F237" s="256"/>
      <c r="G237" s="661"/>
      <c r="H237" s="662"/>
      <c r="I237" s="133"/>
    </row>
    <row r="238" spans="2:11" ht="14.4" thickBot="1" x14ac:dyDescent="0.3">
      <c r="B238" s="148"/>
      <c r="C238" s="132"/>
      <c r="D238" s="129"/>
      <c r="E238" s="445"/>
      <c r="F238" s="243"/>
      <c r="G238" s="655" t="s">
        <v>71</v>
      </c>
      <c r="H238" s="656"/>
      <c r="I238" s="150">
        <f>ROUND(SUM(G235:H237),0)</f>
        <v>1050</v>
      </c>
    </row>
    <row r="239" spans="2:11" ht="14.4" thickBot="1" x14ac:dyDescent="0.3">
      <c r="B239" s="148" t="s">
        <v>72</v>
      </c>
      <c r="C239" s="132"/>
      <c r="D239" s="129"/>
      <c r="E239" s="445"/>
      <c r="F239" s="243"/>
      <c r="G239" s="261"/>
      <c r="H239" s="261"/>
      <c r="I239" s="151"/>
    </row>
    <row r="240" spans="2:11" ht="14.4" thickBot="1" x14ac:dyDescent="0.3">
      <c r="B240" s="678" t="s">
        <v>11</v>
      </c>
      <c r="C240" s="679"/>
      <c r="D240" s="469" t="s">
        <v>65</v>
      </c>
      <c r="E240" s="468" t="s">
        <v>67</v>
      </c>
      <c r="F240" s="467" t="s">
        <v>68</v>
      </c>
      <c r="G240" s="680" t="s">
        <v>69</v>
      </c>
      <c r="H240" s="681"/>
      <c r="I240" s="152"/>
    </row>
    <row r="241" spans="2:9" x14ac:dyDescent="0.25">
      <c r="B241" s="674" t="str">
        <f>+'[3]2- COMP BASICA'!$B$245</f>
        <v>TUBERIA PVCP 1 1/4" RDE 21-200 PSI</v>
      </c>
      <c r="C241" s="675"/>
      <c r="D241" s="360" t="s">
        <v>73</v>
      </c>
      <c r="E241" s="463">
        <v>1.05</v>
      </c>
      <c r="F241" s="466">
        <f>+'[3]2- COMP BASICA'!$R$245</f>
        <v>11620.963224562731</v>
      </c>
      <c r="G241" s="682">
        <f>E241*F241</f>
        <v>12202.011385790867</v>
      </c>
      <c r="H241" s="683"/>
      <c r="I241" s="152"/>
    </row>
    <row r="242" spans="2:9" x14ac:dyDescent="0.25">
      <c r="B242" s="667" t="str">
        <f>+'[3]2- COMP BASICA'!$B$246</f>
        <v>UNION PVCP 1 1/4"</v>
      </c>
      <c r="C242" s="604"/>
      <c r="D242" s="360" t="s">
        <v>85</v>
      </c>
      <c r="E242" s="463">
        <v>1</v>
      </c>
      <c r="F242" s="466">
        <f>+'[3]2- COMP BASICA'!$R$246</f>
        <v>2475.6413310493908</v>
      </c>
      <c r="G242" s="668">
        <f>E242*F242</f>
        <v>2475.6413310493908</v>
      </c>
      <c r="H242" s="669"/>
      <c r="I242" s="152"/>
    </row>
    <row r="243" spans="2:9" x14ac:dyDescent="0.25">
      <c r="B243" s="667" t="str">
        <f>+'[3]2- COMP BASICA'!$B$247</f>
        <v>TEE PVCP 1 1/4"</v>
      </c>
      <c r="C243" s="604"/>
      <c r="D243" s="360" t="s">
        <v>85</v>
      </c>
      <c r="E243" s="463">
        <v>1</v>
      </c>
      <c r="F243" s="466">
        <f>+'[3]2- COMP BASICA'!$R$247</f>
        <v>9158.0784010620919</v>
      </c>
      <c r="G243" s="668">
        <f>E243*F243</f>
        <v>9158.0784010620919</v>
      </c>
      <c r="H243" s="669"/>
      <c r="I243" s="152"/>
    </row>
    <row r="244" spans="2:9" x14ac:dyDescent="0.25">
      <c r="B244" s="595" t="str">
        <f>+'[3]2- COMP BASICA'!$B$309</f>
        <v>SOLDADURA PVC (1/4)</v>
      </c>
      <c r="C244" s="596"/>
      <c r="D244" s="140" t="s">
        <v>92</v>
      </c>
      <c r="E244" s="422">
        <v>0.02</v>
      </c>
      <c r="F244" s="257">
        <f>+'[3]2- COMP BASICA'!$R$309</f>
        <v>76423.462593532269</v>
      </c>
      <c r="G244" s="668">
        <f>E244*F244</f>
        <v>1528.4692518706454</v>
      </c>
      <c r="H244" s="669"/>
      <c r="I244" s="152"/>
    </row>
    <row r="245" spans="2:9" ht="14.4" thickBot="1" x14ac:dyDescent="0.3">
      <c r="B245" s="579" t="str">
        <f>+'[3]2- COMP BASICA'!$B$308</f>
        <v>REMOVEDOR PVC (1/4) DURMAN</v>
      </c>
      <c r="C245" s="580"/>
      <c r="D245" s="145" t="s">
        <v>92</v>
      </c>
      <c r="E245" s="456">
        <v>0.02</v>
      </c>
      <c r="F245" s="256">
        <f>+'[3]2- COMP BASICA'!$R$308</f>
        <v>54329.132641843811</v>
      </c>
      <c r="G245" s="670">
        <f>E245*F245</f>
        <v>1086.5826528368762</v>
      </c>
      <c r="H245" s="671"/>
      <c r="I245" s="151"/>
    </row>
    <row r="246" spans="2:9" ht="14.4" thickBot="1" x14ac:dyDescent="0.3">
      <c r="B246" s="148"/>
      <c r="C246" s="132"/>
      <c r="D246" s="129"/>
      <c r="E246" s="445"/>
      <c r="F246" s="243"/>
      <c r="G246" s="554" t="s">
        <v>71</v>
      </c>
      <c r="H246" s="555"/>
      <c r="I246" s="150">
        <f>ROUND(SUM(G241:H245),0)</f>
        <v>26451</v>
      </c>
    </row>
    <row r="247" spans="2:9" ht="14.4" thickBot="1" x14ac:dyDescent="0.3">
      <c r="B247" s="128" t="s">
        <v>74</v>
      </c>
      <c r="C247" s="132"/>
      <c r="D247" s="129"/>
      <c r="E247" s="445"/>
      <c r="F247" s="243"/>
      <c r="G247" s="132"/>
      <c r="H247" s="132"/>
      <c r="I247" s="151"/>
    </row>
    <row r="248" spans="2:9" x14ac:dyDescent="0.25">
      <c r="B248" s="533" t="s">
        <v>11</v>
      </c>
      <c r="C248" s="534"/>
      <c r="D248" s="135" t="s">
        <v>65</v>
      </c>
      <c r="E248" s="449" t="s">
        <v>75</v>
      </c>
      <c r="F248" s="135" t="s">
        <v>76</v>
      </c>
      <c r="G248" s="534" t="s">
        <v>77</v>
      </c>
      <c r="H248" s="535"/>
      <c r="I248" s="162"/>
    </row>
    <row r="249" spans="2:9" x14ac:dyDescent="0.25">
      <c r="B249" s="536" t="str">
        <f>+'[3]1- CUADRILLAS'!$A$43</f>
        <v>CUADRILLA BB (INSTALACIONES)</v>
      </c>
      <c r="C249" s="537"/>
      <c r="D249" s="163" t="s">
        <v>78</v>
      </c>
      <c r="E249" s="450">
        <f>+'[3]1- CUADRILLAS'!$D$43</f>
        <v>47080</v>
      </c>
      <c r="F249" s="228">
        <v>0.22303610875106195</v>
      </c>
      <c r="G249" s="572">
        <f>F249*E249</f>
        <v>10500.539999999997</v>
      </c>
      <c r="H249" s="573"/>
      <c r="I249" s="151"/>
    </row>
    <row r="250" spans="2:9" ht="14.4" thickBot="1" x14ac:dyDescent="0.3">
      <c r="B250" s="576"/>
      <c r="C250" s="577"/>
      <c r="D250" s="166"/>
      <c r="E250" s="446"/>
      <c r="F250" s="226"/>
      <c r="G250" s="577"/>
      <c r="H250" s="578"/>
      <c r="I250" s="151"/>
    </row>
    <row r="251" spans="2:9" ht="14.4" thickBot="1" x14ac:dyDescent="0.3">
      <c r="B251" s="169"/>
      <c r="C251" s="132"/>
      <c r="D251" s="129"/>
      <c r="E251" s="445"/>
      <c r="F251" s="243"/>
      <c r="G251" s="554" t="s">
        <v>71</v>
      </c>
      <c r="H251" s="555"/>
      <c r="I251" s="150">
        <f>(SUM(G249))</f>
        <v>10500.539999999997</v>
      </c>
    </row>
    <row r="252" spans="2:9" ht="14.4" thickBot="1" x14ac:dyDescent="0.3">
      <c r="B252" s="128" t="s">
        <v>79</v>
      </c>
      <c r="C252" s="160"/>
      <c r="D252" s="129"/>
      <c r="E252" s="445"/>
      <c r="F252" s="243"/>
      <c r="G252" s="132"/>
      <c r="H252" s="132"/>
      <c r="I252" s="151"/>
    </row>
    <row r="253" spans="2:9" x14ac:dyDescent="0.25">
      <c r="B253" s="533" t="s">
        <v>11</v>
      </c>
      <c r="C253" s="534"/>
      <c r="D253" s="135" t="s">
        <v>65</v>
      </c>
      <c r="E253" s="449" t="s">
        <v>75</v>
      </c>
      <c r="F253" s="135" t="s">
        <v>76</v>
      </c>
      <c r="G253" s="534" t="s">
        <v>77</v>
      </c>
      <c r="H253" s="535"/>
      <c r="I253" s="162"/>
    </row>
    <row r="254" spans="2:9" ht="19.5" customHeight="1" x14ac:dyDescent="0.25">
      <c r="B254" s="448"/>
      <c r="C254" s="419"/>
      <c r="D254" s="419"/>
      <c r="E254" s="447"/>
      <c r="F254" s="419"/>
      <c r="G254" s="572">
        <f>F254*E254</f>
        <v>0</v>
      </c>
      <c r="H254" s="573"/>
      <c r="I254" s="151"/>
    </row>
    <row r="255" spans="2:9" ht="27" customHeight="1" thickBot="1" x14ac:dyDescent="0.3">
      <c r="B255" s="579"/>
      <c r="C255" s="580"/>
      <c r="D255" s="145"/>
      <c r="E255" s="446"/>
      <c r="F255" s="288"/>
      <c r="G255" s="581"/>
      <c r="H255" s="582"/>
      <c r="I255" s="151"/>
    </row>
    <row r="256" spans="2:9" ht="14.4" thickBot="1" x14ac:dyDescent="0.3">
      <c r="B256" s="172"/>
      <c r="C256" s="173"/>
      <c r="D256" s="174"/>
      <c r="E256" s="465"/>
      <c r="F256" s="220"/>
      <c r="G256" s="593" t="s">
        <v>71</v>
      </c>
      <c r="H256" s="594"/>
      <c r="I256" s="150">
        <f>ROUND(SUM(G254:H255),0)</f>
        <v>0</v>
      </c>
    </row>
    <row r="257" spans="2:9" ht="30.75" customHeight="1" thickBot="1" x14ac:dyDescent="0.3">
      <c r="B257" s="148"/>
      <c r="C257" s="132"/>
      <c r="D257" s="129"/>
      <c r="E257" s="445"/>
      <c r="F257" s="243"/>
      <c r="G257" s="132"/>
      <c r="H257" s="179"/>
      <c r="I257" s="180"/>
    </row>
    <row r="258" spans="2:9" ht="14.4" thickBot="1" x14ac:dyDescent="0.3">
      <c r="B258" s="181"/>
      <c r="C258" s="182"/>
      <c r="D258" s="183"/>
      <c r="E258" s="365"/>
      <c r="F258" s="601" t="s">
        <v>80</v>
      </c>
      <c r="G258" s="601"/>
      <c r="H258" s="602"/>
      <c r="I258" s="185">
        <f>(SUM(I238:I256))</f>
        <v>38001.539999999994</v>
      </c>
    </row>
    <row r="259" spans="2:9" ht="15" customHeight="1" thickBot="1" x14ac:dyDescent="0.3">
      <c r="B259" s="186"/>
      <c r="C259" s="187"/>
      <c r="D259" s="188"/>
      <c r="E259" s="549" t="s">
        <v>86</v>
      </c>
      <c r="F259" s="550"/>
      <c r="G259" s="550"/>
      <c r="H259" s="550"/>
      <c r="I259" s="203">
        <f>+SUM(I260:I263)</f>
        <v>11381.461229999999</v>
      </c>
    </row>
    <row r="260" spans="2:9" x14ac:dyDescent="0.25">
      <c r="B260" s="196"/>
      <c r="C260" s="197"/>
      <c r="D260" s="193"/>
      <c r="E260" s="551" t="s">
        <v>87</v>
      </c>
      <c r="F260" s="552"/>
      <c r="G260" s="553"/>
      <c r="H260" s="204">
        <v>0.23</v>
      </c>
      <c r="I260" s="205">
        <f>I258*H260</f>
        <v>8740.3541999999998</v>
      </c>
    </row>
    <row r="261" spans="2:9" x14ac:dyDescent="0.25">
      <c r="B261" s="196"/>
      <c r="C261" s="197"/>
      <c r="D261" s="193"/>
      <c r="E261" s="521" t="s">
        <v>88</v>
      </c>
      <c r="F261" s="522"/>
      <c r="G261" s="523"/>
      <c r="H261" s="206">
        <v>0.01</v>
      </c>
      <c r="I261" s="207">
        <f>I258*H261</f>
        <v>380.01539999999994</v>
      </c>
    </row>
    <row r="262" spans="2:9" x14ac:dyDescent="0.25">
      <c r="B262" s="196"/>
      <c r="C262" s="197"/>
      <c r="D262" s="193"/>
      <c r="E262" s="521" t="s">
        <v>89</v>
      </c>
      <c r="F262" s="522"/>
      <c r="G262" s="523"/>
      <c r="H262" s="206">
        <v>0.05</v>
      </c>
      <c r="I262" s="207">
        <f>I258*H262</f>
        <v>1900.0769999999998</v>
      </c>
    </row>
    <row r="263" spans="2:9" ht="14.4" thickBot="1" x14ac:dyDescent="0.3">
      <c r="B263" s="196"/>
      <c r="C263" s="197"/>
      <c r="D263" s="193"/>
      <c r="E263" s="544" t="s">
        <v>90</v>
      </c>
      <c r="F263" s="545"/>
      <c r="G263" s="546"/>
      <c r="H263" s="209">
        <v>0.19</v>
      </c>
      <c r="I263" s="207">
        <f>H263*I262</f>
        <v>361.01462999999995</v>
      </c>
    </row>
    <row r="264" spans="2:9" ht="14.4" thickBot="1" x14ac:dyDescent="0.3">
      <c r="B264" s="196"/>
      <c r="C264" s="197"/>
      <c r="D264" s="193"/>
      <c r="E264" s="547" t="s">
        <v>91</v>
      </c>
      <c r="F264" s="548"/>
      <c r="G264" s="548"/>
      <c r="H264" s="548"/>
      <c r="I264" s="210">
        <f>ROUND(I258+I259,0)</f>
        <v>49383</v>
      </c>
    </row>
    <row r="265" spans="2:9" x14ac:dyDescent="0.25">
      <c r="B265" s="196"/>
      <c r="C265" s="197"/>
      <c r="D265" s="193"/>
      <c r="E265" s="211"/>
      <c r="F265" s="212"/>
      <c r="G265" s="212"/>
      <c r="H265" s="212"/>
      <c r="I265" s="213"/>
    </row>
    <row r="266" spans="2:9" x14ac:dyDescent="0.25">
      <c r="B266" s="196"/>
      <c r="C266" s="197"/>
      <c r="D266" s="193"/>
      <c r="E266" s="211"/>
      <c r="F266" s="212"/>
      <c r="G266" s="212"/>
      <c r="H266" s="212"/>
      <c r="I266" s="213"/>
    </row>
    <row r="267" spans="2:9" ht="14.4" thickBot="1" x14ac:dyDescent="0.3">
      <c r="B267" s="196"/>
      <c r="C267" s="197"/>
      <c r="D267" s="193"/>
      <c r="E267" s="211"/>
      <c r="F267" s="212"/>
      <c r="G267" s="212"/>
      <c r="H267" s="212"/>
      <c r="I267" s="213"/>
    </row>
    <row r="268" spans="2:9" x14ac:dyDescent="0.25">
      <c r="B268" s="186"/>
      <c r="C268" s="187"/>
      <c r="D268" s="188"/>
      <c r="E268" s="246"/>
      <c r="F268" s="149"/>
      <c r="G268" s="149"/>
      <c r="H268" s="149"/>
      <c r="I268" s="189"/>
    </row>
    <row r="269" spans="2:9" x14ac:dyDescent="0.25">
      <c r="B269" s="196"/>
      <c r="C269" s="201"/>
      <c r="D269" s="202"/>
      <c r="E269" s="211"/>
      <c r="F269" s="473"/>
      <c r="G269" s="473"/>
      <c r="H269" s="473"/>
      <c r="I269" s="213"/>
    </row>
    <row r="270" spans="2:9" x14ac:dyDescent="0.25">
      <c r="B270" s="196"/>
      <c r="C270" s="201"/>
      <c r="D270" s="202"/>
      <c r="E270" s="211"/>
      <c r="F270" s="473"/>
      <c r="G270" s="473"/>
      <c r="H270" s="473"/>
      <c r="I270" s="213"/>
    </row>
    <row r="271" spans="2:9" x14ac:dyDescent="0.25">
      <c r="B271" s="191"/>
      <c r="C271" s="192"/>
      <c r="D271" s="193"/>
      <c r="E271" s="211"/>
      <c r="F271" s="194"/>
      <c r="G271" s="194"/>
      <c r="H271" s="194"/>
      <c r="I271" s="195"/>
    </row>
    <row r="272" spans="2:9" x14ac:dyDescent="0.25">
      <c r="B272" s="196" t="s">
        <v>81</v>
      </c>
      <c r="C272" s="197"/>
      <c r="D272" s="193"/>
      <c r="E272" s="211"/>
      <c r="F272" s="632" t="s">
        <v>82</v>
      </c>
      <c r="G272" s="632"/>
      <c r="H272" s="632"/>
      <c r="I272" s="633"/>
    </row>
    <row r="273" spans="2:11" ht="14.4" thickBot="1" x14ac:dyDescent="0.3">
      <c r="B273" s="181" t="s">
        <v>83</v>
      </c>
      <c r="C273" s="182"/>
      <c r="D273" s="183"/>
      <c r="E273" s="242"/>
      <c r="F273" s="570" t="s">
        <v>84</v>
      </c>
      <c r="G273" s="570"/>
      <c r="H273" s="570"/>
      <c r="I273" s="571"/>
    </row>
    <row r="274" spans="2:11" ht="14.4" thickBot="1" x14ac:dyDescent="0.3"/>
    <row r="275" spans="2:11" ht="22.8" x14ac:dyDescent="0.25">
      <c r="B275" s="560" t="str">
        <f>+'[3]2- COMP BASICA'!$B$2</f>
        <v>REPARACIONES LOCATIVAS LABORATORIO GENETICA REGIONAL NOR OCCIDENTE DEL INSTITUTO NACIONAL DE MEDICINA LEGAL Y CIENCIAS FORENSES.</v>
      </c>
      <c r="C275" s="561"/>
      <c r="D275" s="561"/>
      <c r="E275" s="561"/>
      <c r="F275" s="561"/>
      <c r="G275" s="561"/>
      <c r="H275" s="271" t="s">
        <v>62</v>
      </c>
      <c r="I275" s="440" t="str">
        <f>+'[3]BASE DEL PRESUPUESTO'!$C$18</f>
        <v>INSTALACIONES HIDROSANITARIAS</v>
      </c>
    </row>
    <row r="276" spans="2:11" x14ac:dyDescent="0.25">
      <c r="B276" s="562"/>
      <c r="C276" s="563"/>
      <c r="D276" s="563"/>
      <c r="E276" s="563"/>
      <c r="F276" s="563"/>
      <c r="G276" s="563"/>
      <c r="H276" s="269" t="s">
        <v>63</v>
      </c>
      <c r="I276" s="307" t="str">
        <f>+'[3]BASE DEL PRESUPUESTO'!B25</f>
        <v>2.7</v>
      </c>
    </row>
    <row r="277" spans="2:11" ht="32.4" customHeight="1" thickBot="1" x14ac:dyDescent="0.3">
      <c r="B277" s="267" t="s">
        <v>64</v>
      </c>
      <c r="C277" s="564" t="str">
        <f>+'[3]BASE DEL PRESUPUESTO'!C25</f>
        <v xml:space="preserve">Suministro e instalacion de registro PVC 1/2"  (Válvula 235 PSI) tipo pesado, incluye accesorios PVC, teflón, soldadura, y limpiador PVC                                                                                                                                                                                                                                                                                                                                                                                                                                                                          </v>
      </c>
      <c r="D277" s="565"/>
      <c r="E277" s="565"/>
      <c r="F277" s="565"/>
      <c r="G277" s="565"/>
      <c r="H277" s="266" t="s">
        <v>65</v>
      </c>
      <c r="I277" s="330" t="str">
        <f>+'[3]BASE DEL PRESUPUESTO'!D25</f>
        <v>UND</v>
      </c>
      <c r="K277" s="190">
        <v>2</v>
      </c>
    </row>
    <row r="278" spans="2:11" x14ac:dyDescent="0.25">
      <c r="B278" s="264"/>
      <c r="C278" s="129"/>
      <c r="D278" s="129"/>
      <c r="E278" s="445"/>
      <c r="F278" s="262"/>
      <c r="G278" s="129"/>
      <c r="H278" s="129"/>
      <c r="I278" s="144"/>
      <c r="K278" s="190">
        <f>0.12*0.5*(0.45*4)+(0.6*0.6)*0.12</f>
        <v>0.1512</v>
      </c>
    </row>
    <row r="279" spans="2:11" ht="14.4" thickBot="1" x14ac:dyDescent="0.3">
      <c r="B279" s="128" t="s">
        <v>66</v>
      </c>
      <c r="C279" s="129"/>
      <c r="D279" s="129"/>
      <c r="E279" s="445"/>
      <c r="F279" s="243"/>
      <c r="G279" s="132"/>
      <c r="H279" s="132"/>
      <c r="I279" s="133"/>
    </row>
    <row r="280" spans="2:11" ht="15" customHeight="1" x14ac:dyDescent="0.25">
      <c r="B280" s="533" t="s">
        <v>11</v>
      </c>
      <c r="C280" s="534"/>
      <c r="D280" s="135" t="s">
        <v>65</v>
      </c>
      <c r="E280" s="458" t="s">
        <v>67</v>
      </c>
      <c r="F280" s="225" t="s">
        <v>68</v>
      </c>
      <c r="G280" s="534" t="s">
        <v>69</v>
      </c>
      <c r="H280" s="535"/>
      <c r="I280" s="138"/>
    </row>
    <row r="281" spans="2:11" x14ac:dyDescent="0.25">
      <c r="B281" s="536" t="s">
        <v>28</v>
      </c>
      <c r="C281" s="537"/>
      <c r="D281" s="140" t="s">
        <v>29</v>
      </c>
      <c r="E281" s="457">
        <v>1</v>
      </c>
      <c r="F281" s="240">
        <f>ROUND(G293*10%,0)</f>
        <v>1190</v>
      </c>
      <c r="G281" s="538">
        <f>E281*F281</f>
        <v>1190</v>
      </c>
      <c r="H281" s="539"/>
      <c r="I281" s="144"/>
    </row>
    <row r="282" spans="2:11" x14ac:dyDescent="0.25">
      <c r="B282" s="536"/>
      <c r="C282" s="537"/>
      <c r="D282" s="140"/>
      <c r="E282" s="457"/>
      <c r="F282" s="240"/>
      <c r="G282" s="538"/>
      <c r="H282" s="539"/>
      <c r="I282" s="144"/>
    </row>
    <row r="283" spans="2:11" ht="14.4" thickBot="1" x14ac:dyDescent="0.3">
      <c r="B283" s="579"/>
      <c r="C283" s="580"/>
      <c r="D283" s="145"/>
      <c r="E283" s="456"/>
      <c r="F283" s="256"/>
      <c r="G283" s="661"/>
      <c r="H283" s="662"/>
      <c r="I283" s="133"/>
    </row>
    <row r="284" spans="2:11" ht="14.4" thickBot="1" x14ac:dyDescent="0.3">
      <c r="B284" s="148"/>
      <c r="C284" s="132"/>
      <c r="D284" s="129"/>
      <c r="E284" s="445"/>
      <c r="F284" s="243"/>
      <c r="G284" s="655" t="s">
        <v>71</v>
      </c>
      <c r="H284" s="656"/>
      <c r="I284" s="150">
        <f>ROUND(SUM(G281:H283),0)</f>
        <v>1190</v>
      </c>
    </row>
    <row r="285" spans="2:11" ht="14.4" thickBot="1" x14ac:dyDescent="0.3">
      <c r="B285" s="148" t="s">
        <v>72</v>
      </c>
      <c r="C285" s="132"/>
      <c r="D285" s="129"/>
      <c r="E285" s="445"/>
      <c r="F285" s="243"/>
      <c r="G285" s="261"/>
      <c r="H285" s="261"/>
      <c r="I285" s="151"/>
    </row>
    <row r="286" spans="2:11" x14ac:dyDescent="0.25">
      <c r="B286" s="663" t="s">
        <v>11</v>
      </c>
      <c r="C286" s="664"/>
      <c r="D286" s="386" t="s">
        <v>65</v>
      </c>
      <c r="E286" s="455" t="s">
        <v>67</v>
      </c>
      <c r="F286" s="411" t="s">
        <v>68</v>
      </c>
      <c r="G286" s="665" t="s">
        <v>69</v>
      </c>
      <c r="H286" s="666"/>
      <c r="I286" s="152"/>
    </row>
    <row r="287" spans="2:11" x14ac:dyDescent="0.25">
      <c r="B287" s="676" t="str">
        <f>+'[3]2- COMP BASICA'!$B$225</f>
        <v>REGISTRO PVC 1/2 235 PSI</v>
      </c>
      <c r="C287" s="677"/>
      <c r="D287" s="454" t="s">
        <v>85</v>
      </c>
      <c r="E287" s="453">
        <v>1</v>
      </c>
      <c r="F287" s="257">
        <f>+'[3]2- COMP BASICA'!$R$225</f>
        <v>18019.425629026027</v>
      </c>
      <c r="G287" s="668">
        <f>E287*F287</f>
        <v>18019.425629026027</v>
      </c>
      <c r="H287" s="669"/>
      <c r="I287" s="152"/>
    </row>
    <row r="288" spans="2:11" x14ac:dyDescent="0.25">
      <c r="B288" s="595" t="str">
        <f>+'[3]2- COMP BASICA'!$B$309</f>
        <v>SOLDADURA PVC (1/4)</v>
      </c>
      <c r="C288" s="596"/>
      <c r="D288" s="464" t="s">
        <v>92</v>
      </c>
      <c r="E288" s="453">
        <v>0.02</v>
      </c>
      <c r="F288" s="257">
        <f>+'[3]2- COMP BASICA'!$R$309</f>
        <v>76423.462593532269</v>
      </c>
      <c r="G288" s="668">
        <f>E288*F288</f>
        <v>1528.4692518706454</v>
      </c>
      <c r="H288" s="669"/>
      <c r="I288" s="152"/>
    </row>
    <row r="289" spans="2:9" ht="14.4" thickBot="1" x14ac:dyDescent="0.3">
      <c r="B289" s="579" t="str">
        <f>+'[3]2- COMP BASICA'!$B$308</f>
        <v>REMOVEDOR PVC (1/4) DURMAN</v>
      </c>
      <c r="C289" s="580"/>
      <c r="D289" s="452" t="s">
        <v>92</v>
      </c>
      <c r="E289" s="451">
        <v>0.02</v>
      </c>
      <c r="F289" s="256">
        <f>+'[3]2- COMP BASICA'!$R$308</f>
        <v>54329.132641843811</v>
      </c>
      <c r="G289" s="670">
        <f>E289*F289</f>
        <v>1086.5826528368762</v>
      </c>
      <c r="H289" s="671"/>
      <c r="I289" s="152"/>
    </row>
    <row r="290" spans="2:9" ht="14.4" thickBot="1" x14ac:dyDescent="0.3">
      <c r="B290" s="148"/>
      <c r="C290" s="132"/>
      <c r="D290" s="129"/>
      <c r="E290" s="445"/>
      <c r="F290" s="243"/>
      <c r="G290" s="554" t="s">
        <v>71</v>
      </c>
      <c r="H290" s="555"/>
      <c r="I290" s="150">
        <f>ROUND(SUM(G287:H289),0)</f>
        <v>20634</v>
      </c>
    </row>
    <row r="291" spans="2:9" ht="14.4" thickBot="1" x14ac:dyDescent="0.3">
      <c r="B291" s="128" t="s">
        <v>74</v>
      </c>
      <c r="C291" s="132"/>
      <c r="D291" s="129"/>
      <c r="E291" s="445"/>
      <c r="F291" s="243"/>
      <c r="G291" s="132"/>
      <c r="H291" s="132"/>
      <c r="I291" s="151"/>
    </row>
    <row r="292" spans="2:9" x14ac:dyDescent="0.25">
      <c r="B292" s="533" t="s">
        <v>11</v>
      </c>
      <c r="C292" s="534"/>
      <c r="D292" s="135" t="s">
        <v>65</v>
      </c>
      <c r="E292" s="449" t="s">
        <v>75</v>
      </c>
      <c r="F292" s="135" t="s">
        <v>76</v>
      </c>
      <c r="G292" s="534" t="s">
        <v>77</v>
      </c>
      <c r="H292" s="535"/>
      <c r="I292" s="162"/>
    </row>
    <row r="293" spans="2:9" ht="18" customHeight="1" x14ac:dyDescent="0.25">
      <c r="B293" s="536" t="str">
        <f>+'[3]1- CUADRILLAS'!$A$43</f>
        <v>CUADRILLA BB (INSTALACIONES)</v>
      </c>
      <c r="C293" s="537"/>
      <c r="D293" s="163" t="s">
        <v>78</v>
      </c>
      <c r="E293" s="450">
        <f>+'[3]1- CUADRILLAS'!$D$43</f>
        <v>47080</v>
      </c>
      <c r="F293" s="228">
        <v>0.25278844519966004</v>
      </c>
      <c r="G293" s="572">
        <f>F293*E293</f>
        <v>11901.279999999995</v>
      </c>
      <c r="H293" s="573"/>
      <c r="I293" s="151"/>
    </row>
    <row r="294" spans="2:9" ht="14.4" thickBot="1" x14ac:dyDescent="0.3">
      <c r="B294" s="576"/>
      <c r="C294" s="577"/>
      <c r="D294" s="166"/>
      <c r="E294" s="446"/>
      <c r="F294" s="226"/>
      <c r="G294" s="577"/>
      <c r="H294" s="578"/>
      <c r="I294" s="151"/>
    </row>
    <row r="295" spans="2:9" ht="14.4" thickBot="1" x14ac:dyDescent="0.3">
      <c r="B295" s="169"/>
      <c r="C295" s="132"/>
      <c r="D295" s="129"/>
      <c r="E295" s="445"/>
      <c r="F295" s="243"/>
      <c r="G295" s="554" t="s">
        <v>71</v>
      </c>
      <c r="H295" s="555"/>
      <c r="I295" s="150">
        <f>(SUM(G293))</f>
        <v>11901.279999999995</v>
      </c>
    </row>
    <row r="296" spans="2:9" ht="14.4" thickBot="1" x14ac:dyDescent="0.3">
      <c r="B296" s="128" t="s">
        <v>79</v>
      </c>
      <c r="C296" s="160"/>
      <c r="D296" s="129"/>
      <c r="E296" s="445"/>
      <c r="F296" s="243"/>
      <c r="G296" s="132"/>
      <c r="H296" s="132"/>
      <c r="I296" s="151"/>
    </row>
    <row r="297" spans="2:9" x14ac:dyDescent="0.25">
      <c r="B297" s="533" t="s">
        <v>11</v>
      </c>
      <c r="C297" s="534"/>
      <c r="D297" s="135" t="s">
        <v>65</v>
      </c>
      <c r="E297" s="449" t="s">
        <v>75</v>
      </c>
      <c r="F297" s="135" t="s">
        <v>76</v>
      </c>
      <c r="G297" s="534" t="s">
        <v>77</v>
      </c>
      <c r="H297" s="535"/>
      <c r="I297" s="162"/>
    </row>
    <row r="298" spans="2:9" x14ac:dyDescent="0.25">
      <c r="B298" s="448"/>
      <c r="C298" s="419"/>
      <c r="D298" s="419"/>
      <c r="E298" s="447"/>
      <c r="F298" s="419"/>
      <c r="G298" s="572"/>
      <c r="H298" s="573"/>
      <c r="I298" s="151"/>
    </row>
    <row r="299" spans="2:9" ht="14.4" hidden="1" thickBot="1" x14ac:dyDescent="0.3">
      <c r="B299" s="579"/>
      <c r="C299" s="580"/>
      <c r="D299" s="145"/>
      <c r="E299" s="446"/>
      <c r="F299" s="288"/>
      <c r="G299" s="581"/>
      <c r="H299" s="582"/>
      <c r="I299" s="151"/>
    </row>
    <row r="300" spans="2:9" ht="14.4" hidden="1" thickBot="1" x14ac:dyDescent="0.3">
      <c r="B300" s="169"/>
      <c r="C300" s="132"/>
      <c r="D300" s="129"/>
      <c r="E300" s="445"/>
      <c r="F300" s="243"/>
      <c r="G300" s="554" t="s">
        <v>71</v>
      </c>
      <c r="H300" s="555"/>
      <c r="I300" s="150">
        <f>ROUND(SUM(G298:H299),0)</f>
        <v>0</v>
      </c>
    </row>
    <row r="301" spans="2:9" ht="42.75" hidden="1" customHeight="1" thickBot="1" x14ac:dyDescent="0.3">
      <c r="B301" s="148"/>
      <c r="C301" s="132"/>
      <c r="D301" s="129"/>
      <c r="E301" s="445"/>
      <c r="F301" s="243"/>
      <c r="G301" s="132"/>
      <c r="H301" s="179"/>
      <c r="I301" s="180"/>
    </row>
    <row r="302" spans="2:9" ht="14.4" hidden="1" thickBot="1" x14ac:dyDescent="0.3">
      <c r="B302" s="444"/>
      <c r="C302" s="443"/>
      <c r="D302" s="442"/>
      <c r="E302" s="441"/>
      <c r="F302" s="601" t="s">
        <v>80</v>
      </c>
      <c r="G302" s="601"/>
      <c r="H302" s="602"/>
      <c r="I302" s="185">
        <f>(SUM(I282:I300))</f>
        <v>33725.279999999999</v>
      </c>
    </row>
    <row r="303" spans="2:9" hidden="1" x14ac:dyDescent="0.25">
      <c r="B303" s="186"/>
      <c r="C303" s="187"/>
      <c r="D303" s="188"/>
      <c r="E303" s="246"/>
      <c r="F303" s="149"/>
      <c r="G303" s="149"/>
      <c r="H303" s="149"/>
      <c r="I303" s="189"/>
    </row>
    <row r="304" spans="2:9" hidden="1" x14ac:dyDescent="0.25">
      <c r="B304" s="191"/>
      <c r="C304" s="192"/>
      <c r="D304" s="193"/>
      <c r="E304" s="211"/>
      <c r="F304" s="194"/>
      <c r="G304" s="194"/>
      <c r="H304" s="194"/>
      <c r="I304" s="195"/>
    </row>
    <row r="305" spans="2:9" hidden="1" x14ac:dyDescent="0.25">
      <c r="B305" s="196" t="s">
        <v>81</v>
      </c>
      <c r="C305" s="197"/>
      <c r="D305" s="193"/>
      <c r="E305" s="211"/>
      <c r="F305" s="632" t="s">
        <v>82</v>
      </c>
      <c r="G305" s="632"/>
      <c r="H305" s="632"/>
      <c r="I305" s="633"/>
    </row>
    <row r="306" spans="2:9" ht="14.4" hidden="1" thickBot="1" x14ac:dyDescent="0.3">
      <c r="B306" s="181" t="s">
        <v>83</v>
      </c>
      <c r="C306" s="182"/>
      <c r="D306" s="183"/>
      <c r="E306" s="242"/>
      <c r="F306" s="570" t="s">
        <v>84</v>
      </c>
      <c r="G306" s="570"/>
      <c r="H306" s="570"/>
      <c r="I306" s="571"/>
    </row>
    <row r="307" spans="2:9" hidden="1" x14ac:dyDescent="0.25"/>
    <row r="308" spans="2:9" hidden="1" x14ac:dyDescent="0.25">
      <c r="B308" s="560" t="str">
        <f>+'[3]2- COMP BASICA'!B2</f>
        <v>REPARACIONES LOCATIVAS LABORATORIO GENETICA REGIONAL NOR OCCIDENTE DEL INSTITUTO NACIONAL DE MEDICINA LEGAL Y CIENCIAS FORENSES.</v>
      </c>
      <c r="C308" s="561"/>
      <c r="D308" s="561"/>
      <c r="E308" s="561"/>
      <c r="F308" s="561"/>
      <c r="G308" s="561"/>
      <c r="H308" s="271" t="s">
        <v>62</v>
      </c>
      <c r="I308" s="440" t="e">
        <f>+#REF!</f>
        <v>#REF!</v>
      </c>
    </row>
    <row r="309" spans="2:9" hidden="1" x14ac:dyDescent="0.25">
      <c r="B309" s="562"/>
      <c r="C309" s="563"/>
      <c r="D309" s="563"/>
      <c r="E309" s="563"/>
      <c r="F309" s="563"/>
      <c r="G309" s="563"/>
      <c r="H309" s="269" t="s">
        <v>63</v>
      </c>
      <c r="I309" s="307">
        <v>2.6</v>
      </c>
    </row>
    <row r="310" spans="2:9" ht="14.4" hidden="1" thickBot="1" x14ac:dyDescent="0.3">
      <c r="B310" s="267" t="s">
        <v>64</v>
      </c>
      <c r="C310" s="564" t="s">
        <v>150</v>
      </c>
      <c r="D310" s="565"/>
      <c r="E310" s="565"/>
      <c r="F310" s="565"/>
      <c r="G310" s="565"/>
      <c r="H310" s="266" t="s">
        <v>65</v>
      </c>
      <c r="I310" s="330" t="e">
        <f>+#REF!</f>
        <v>#REF!</v>
      </c>
    </row>
    <row r="311" spans="2:9" hidden="1" x14ac:dyDescent="0.25">
      <c r="B311" s="264"/>
      <c r="C311" s="129"/>
      <c r="D311" s="129"/>
      <c r="E311" s="445"/>
      <c r="F311" s="262"/>
      <c r="G311" s="129"/>
      <c r="H311" s="129"/>
      <c r="I311" s="144"/>
    </row>
    <row r="312" spans="2:9" hidden="1" x14ac:dyDescent="0.25">
      <c r="B312" s="128" t="s">
        <v>66</v>
      </c>
      <c r="C312" s="129"/>
      <c r="D312" s="129"/>
      <c r="E312" s="445"/>
      <c r="F312" s="243"/>
      <c r="G312" s="132"/>
      <c r="H312" s="132"/>
      <c r="I312" s="133"/>
    </row>
    <row r="313" spans="2:9" hidden="1" x14ac:dyDescent="0.25">
      <c r="B313" s="533" t="s">
        <v>11</v>
      </c>
      <c r="C313" s="534"/>
      <c r="D313" s="135" t="s">
        <v>65</v>
      </c>
      <c r="E313" s="458" t="s">
        <v>67</v>
      </c>
      <c r="F313" s="225" t="s">
        <v>68</v>
      </c>
      <c r="G313" s="534" t="s">
        <v>69</v>
      </c>
      <c r="H313" s="535"/>
      <c r="I313" s="138"/>
    </row>
    <row r="314" spans="2:9" hidden="1" x14ac:dyDescent="0.25">
      <c r="B314" s="313" t="s">
        <v>28</v>
      </c>
      <c r="C314" s="312"/>
      <c r="D314" s="140" t="s">
        <v>92</v>
      </c>
      <c r="E314" s="457">
        <v>1</v>
      </c>
      <c r="F314" s="228">
        <f>ROUND(G327*10%,0)</f>
        <v>2354</v>
      </c>
      <c r="G314" s="538">
        <f>E314*F314</f>
        <v>2354</v>
      </c>
      <c r="H314" s="539"/>
      <c r="I314" s="144"/>
    </row>
    <row r="315" spans="2:9" ht="14.4" hidden="1" thickBot="1" x14ac:dyDescent="0.3">
      <c r="B315" s="579"/>
      <c r="C315" s="580"/>
      <c r="D315" s="145"/>
      <c r="E315" s="456"/>
      <c r="F315" s="256"/>
      <c r="G315" s="661"/>
      <c r="H315" s="662"/>
      <c r="I315" s="133"/>
    </row>
    <row r="316" spans="2:9" ht="14.4" hidden="1" thickBot="1" x14ac:dyDescent="0.3">
      <c r="B316" s="148"/>
      <c r="C316" s="132"/>
      <c r="D316" s="129"/>
      <c r="E316" s="445"/>
      <c r="F316" s="243"/>
      <c r="G316" s="655" t="s">
        <v>71</v>
      </c>
      <c r="H316" s="656"/>
      <c r="I316" s="150">
        <f>ROUND(SUM(G314:H315),0)</f>
        <v>2354</v>
      </c>
    </row>
    <row r="317" spans="2:9" hidden="1" x14ac:dyDescent="0.25">
      <c r="B317" s="148" t="s">
        <v>72</v>
      </c>
      <c r="C317" s="132"/>
      <c r="D317" s="129"/>
      <c r="E317" s="445"/>
      <c r="F317" s="243"/>
      <c r="G317" s="261"/>
      <c r="H317" s="261"/>
      <c r="I317" s="151"/>
    </row>
    <row r="318" spans="2:9" hidden="1" x14ac:dyDescent="0.25">
      <c r="B318" s="597" t="s">
        <v>11</v>
      </c>
      <c r="C318" s="598"/>
      <c r="D318" s="135" t="s">
        <v>65</v>
      </c>
      <c r="E318" s="458" t="s">
        <v>67</v>
      </c>
      <c r="F318" s="225" t="s">
        <v>68</v>
      </c>
      <c r="G318" s="672" t="s">
        <v>69</v>
      </c>
      <c r="H318" s="673"/>
      <c r="I318" s="152"/>
    </row>
    <row r="319" spans="2:9" hidden="1" x14ac:dyDescent="0.25">
      <c r="B319" s="676" t="s">
        <v>149</v>
      </c>
      <c r="C319" s="677"/>
      <c r="D319" s="360" t="s">
        <v>108</v>
      </c>
      <c r="E319" s="463">
        <v>1</v>
      </c>
      <c r="F319" s="461">
        <v>96900</v>
      </c>
      <c r="G319" s="668">
        <f>E319*F319</f>
        <v>96900</v>
      </c>
      <c r="H319" s="669"/>
      <c r="I319" s="152"/>
    </row>
    <row r="320" spans="2:9" hidden="1" x14ac:dyDescent="0.25">
      <c r="B320" s="676" t="s">
        <v>148</v>
      </c>
      <c r="C320" s="677"/>
      <c r="D320" s="360" t="s">
        <v>108</v>
      </c>
      <c r="E320" s="463">
        <v>2</v>
      </c>
      <c r="F320" s="461">
        <v>345</v>
      </c>
      <c r="G320" s="668">
        <f>E320*F320</f>
        <v>690</v>
      </c>
      <c r="H320" s="669"/>
      <c r="I320" s="152"/>
    </row>
    <row r="321" spans="2:9" hidden="1" x14ac:dyDescent="0.25">
      <c r="B321" s="676" t="s">
        <v>147</v>
      </c>
      <c r="C321" s="677"/>
      <c r="D321" s="360" t="s">
        <v>146</v>
      </c>
      <c r="E321" s="462">
        <v>0.1</v>
      </c>
      <c r="F321" s="461">
        <v>2500</v>
      </c>
      <c r="G321" s="668">
        <f>E321*F321</f>
        <v>250</v>
      </c>
      <c r="H321" s="669"/>
      <c r="I321" s="152"/>
    </row>
    <row r="322" spans="2:9" hidden="1" x14ac:dyDescent="0.25">
      <c r="B322" s="676" t="s">
        <v>145</v>
      </c>
      <c r="C322" s="677"/>
      <c r="D322" s="140" t="s">
        <v>143</v>
      </c>
      <c r="E322" s="460">
        <v>5.5555555555555552E-2</v>
      </c>
      <c r="F322" s="257">
        <v>44900</v>
      </c>
      <c r="G322" s="668">
        <f>E322*F322</f>
        <v>2494.4444444444443</v>
      </c>
      <c r="H322" s="669"/>
      <c r="I322" s="152"/>
    </row>
    <row r="323" spans="2:9" ht="14.4" hidden="1" thickBot="1" x14ac:dyDescent="0.3">
      <c r="B323" s="684" t="s">
        <v>144</v>
      </c>
      <c r="C323" s="685"/>
      <c r="D323" s="145" t="s">
        <v>143</v>
      </c>
      <c r="E323" s="456">
        <v>5.5555555555555552E-2</v>
      </c>
      <c r="F323" s="256">
        <v>54900</v>
      </c>
      <c r="G323" s="670">
        <f>E323*F323</f>
        <v>3050</v>
      </c>
      <c r="H323" s="671"/>
      <c r="I323" s="151"/>
    </row>
    <row r="324" spans="2:9" ht="14.4" hidden="1" thickBot="1" x14ac:dyDescent="0.3">
      <c r="B324" s="148"/>
      <c r="C324" s="132"/>
      <c r="D324" s="129"/>
      <c r="E324" s="445"/>
      <c r="F324" s="243"/>
      <c r="G324" s="554" t="s">
        <v>71</v>
      </c>
      <c r="H324" s="555"/>
      <c r="I324" s="150">
        <f>ROUND(SUM(G319:H323),0)</f>
        <v>103384</v>
      </c>
    </row>
    <row r="325" spans="2:9" hidden="1" x14ac:dyDescent="0.25">
      <c r="B325" s="128" t="s">
        <v>74</v>
      </c>
      <c r="C325" s="132"/>
      <c r="D325" s="129"/>
      <c r="E325" s="445"/>
      <c r="F325" s="243"/>
      <c r="G325" s="132"/>
      <c r="H325" s="132"/>
      <c r="I325" s="151"/>
    </row>
    <row r="326" spans="2:9" hidden="1" x14ac:dyDescent="0.25">
      <c r="B326" s="533" t="s">
        <v>11</v>
      </c>
      <c r="C326" s="534"/>
      <c r="D326" s="135" t="s">
        <v>65</v>
      </c>
      <c r="E326" s="449" t="s">
        <v>75</v>
      </c>
      <c r="F326" s="135" t="s">
        <v>76</v>
      </c>
      <c r="G326" s="534" t="s">
        <v>77</v>
      </c>
      <c r="H326" s="535"/>
      <c r="I326" s="162"/>
    </row>
    <row r="327" spans="2:9" hidden="1" x14ac:dyDescent="0.25">
      <c r="B327" s="536" t="str">
        <f>+'[3]1- CUADRILLAS'!A43</f>
        <v>CUADRILLA BB (INSTALACIONES)</v>
      </c>
      <c r="C327" s="537"/>
      <c r="D327" s="163" t="s">
        <v>78</v>
      </c>
      <c r="E327" s="450">
        <f>+'[3]1- CUADRILLAS'!D43</f>
        <v>47080</v>
      </c>
      <c r="F327" s="228">
        <v>0.5</v>
      </c>
      <c r="G327" s="572">
        <f>F327*E327</f>
        <v>23540</v>
      </c>
      <c r="H327" s="573"/>
      <c r="I327" s="151"/>
    </row>
    <row r="328" spans="2:9" s="389" customFormat="1" ht="9" hidden="1" customHeight="1" thickBot="1" x14ac:dyDescent="0.3">
      <c r="B328" s="576"/>
      <c r="C328" s="577"/>
      <c r="D328" s="166"/>
      <c r="E328" s="446"/>
      <c r="F328" s="226"/>
      <c r="G328" s="577"/>
      <c r="H328" s="578"/>
      <c r="I328" s="151"/>
    </row>
    <row r="329" spans="2:9" s="389" customFormat="1" ht="13.5" hidden="1" customHeight="1" x14ac:dyDescent="0.25">
      <c r="B329" s="169"/>
      <c r="C329" s="132"/>
      <c r="D329" s="129"/>
      <c r="E329" s="445"/>
      <c r="F329" s="243"/>
      <c r="G329" s="554" t="s">
        <v>71</v>
      </c>
      <c r="H329" s="555"/>
      <c r="I329" s="150">
        <f>ROUND(SUM(G327:H328),0)</f>
        <v>23540</v>
      </c>
    </row>
    <row r="330" spans="2:9" s="389" customFormat="1" ht="15" hidden="1" customHeight="1" x14ac:dyDescent="0.25">
      <c r="B330" s="128" t="s">
        <v>79</v>
      </c>
      <c r="C330" s="160"/>
      <c r="D330" s="129"/>
      <c r="E330" s="445"/>
      <c r="F330" s="243"/>
      <c r="G330" s="132"/>
      <c r="H330" s="132"/>
      <c r="I330" s="151"/>
    </row>
    <row r="331" spans="2:9" s="389" customFormat="1" ht="15" hidden="1" customHeight="1" x14ac:dyDescent="0.25">
      <c r="B331" s="533" t="s">
        <v>11</v>
      </c>
      <c r="C331" s="534"/>
      <c r="D331" s="135" t="s">
        <v>65</v>
      </c>
      <c r="E331" s="449" t="s">
        <v>75</v>
      </c>
      <c r="F331" s="135" t="s">
        <v>76</v>
      </c>
      <c r="G331" s="534" t="s">
        <v>77</v>
      </c>
      <c r="H331" s="535"/>
      <c r="I331" s="162"/>
    </row>
    <row r="332" spans="2:9" s="389" customFormat="1" ht="25.5" hidden="1" customHeight="1" x14ac:dyDescent="0.25">
      <c r="B332" s="148"/>
      <c r="C332" s="459"/>
      <c r="D332" s="419"/>
      <c r="E332" s="447"/>
      <c r="F332" s="419"/>
      <c r="G332" s="572">
        <f>F332*E332</f>
        <v>0</v>
      </c>
      <c r="H332" s="573"/>
      <c r="I332" s="151"/>
    </row>
    <row r="333" spans="2:9" s="389" customFormat="1" ht="14.4" hidden="1" thickBot="1" x14ac:dyDescent="0.3">
      <c r="B333" s="579"/>
      <c r="C333" s="580"/>
      <c r="D333" s="145"/>
      <c r="E333" s="446"/>
      <c r="F333" s="288"/>
      <c r="G333" s="581"/>
      <c r="H333" s="582"/>
      <c r="I333" s="151"/>
    </row>
    <row r="334" spans="2:9" ht="14.4" hidden="1" thickBot="1" x14ac:dyDescent="0.3">
      <c r="B334" s="169"/>
      <c r="C334" s="132"/>
      <c r="D334" s="129"/>
      <c r="E334" s="445"/>
      <c r="F334" s="243"/>
      <c r="G334" s="554" t="s">
        <v>71</v>
      </c>
      <c r="H334" s="555"/>
      <c r="I334" s="150">
        <f>ROUND(SUM(G332:H333),0)</f>
        <v>0</v>
      </c>
    </row>
    <row r="335" spans="2:9" ht="21.75" customHeight="1" thickBot="1" x14ac:dyDescent="0.3">
      <c r="B335" s="148"/>
      <c r="C335" s="132"/>
      <c r="D335" s="129"/>
      <c r="E335" s="445"/>
      <c r="F335" s="243"/>
      <c r="G335" s="132"/>
      <c r="H335" s="179"/>
      <c r="I335" s="180"/>
    </row>
    <row r="336" spans="2:9" ht="14.4" thickBot="1" x14ac:dyDescent="0.3">
      <c r="B336" s="444"/>
      <c r="C336" s="443"/>
      <c r="D336" s="442"/>
      <c r="E336" s="441"/>
      <c r="F336" s="601" t="s">
        <v>80</v>
      </c>
      <c r="G336" s="601"/>
      <c r="H336" s="602"/>
      <c r="I336" s="185">
        <f>ROUND(SUM(I284:I295),0)</f>
        <v>33725</v>
      </c>
    </row>
    <row r="337" spans="2:9" ht="15" customHeight="1" thickBot="1" x14ac:dyDescent="0.3">
      <c r="B337" s="186"/>
      <c r="C337" s="187"/>
      <c r="D337" s="188"/>
      <c r="E337" s="549" t="s">
        <v>86</v>
      </c>
      <c r="F337" s="550"/>
      <c r="G337" s="550"/>
      <c r="H337" s="550"/>
      <c r="I337" s="203">
        <f>+SUM(I338:I341)</f>
        <v>10100.637500000001</v>
      </c>
    </row>
    <row r="338" spans="2:9" x14ac:dyDescent="0.25">
      <c r="B338" s="196"/>
      <c r="C338" s="197"/>
      <c r="D338" s="193"/>
      <c r="E338" s="551" t="s">
        <v>87</v>
      </c>
      <c r="F338" s="552"/>
      <c r="G338" s="553"/>
      <c r="H338" s="204">
        <v>0.23</v>
      </c>
      <c r="I338" s="205">
        <f>I336*H338</f>
        <v>7756.75</v>
      </c>
    </row>
    <row r="339" spans="2:9" x14ac:dyDescent="0.25">
      <c r="B339" s="196"/>
      <c r="C339" s="197"/>
      <c r="D339" s="193"/>
      <c r="E339" s="521" t="s">
        <v>88</v>
      </c>
      <c r="F339" s="522"/>
      <c r="G339" s="523"/>
      <c r="H339" s="206">
        <v>0.01</v>
      </c>
      <c r="I339" s="207">
        <f>I336*H339</f>
        <v>337.25</v>
      </c>
    </row>
    <row r="340" spans="2:9" x14ac:dyDescent="0.25">
      <c r="B340" s="196"/>
      <c r="C340" s="197"/>
      <c r="D340" s="193"/>
      <c r="E340" s="521" t="s">
        <v>89</v>
      </c>
      <c r="F340" s="522"/>
      <c r="G340" s="523"/>
      <c r="H340" s="206">
        <v>0.05</v>
      </c>
      <c r="I340" s="207">
        <f>I336*H340</f>
        <v>1686.25</v>
      </c>
    </row>
    <row r="341" spans="2:9" ht="14.4" thickBot="1" x14ac:dyDescent="0.3">
      <c r="B341" s="196"/>
      <c r="C341" s="197"/>
      <c r="D341" s="193"/>
      <c r="E341" s="544" t="s">
        <v>90</v>
      </c>
      <c r="F341" s="545"/>
      <c r="G341" s="546"/>
      <c r="H341" s="209">
        <v>0.19</v>
      </c>
      <c r="I341" s="207">
        <f>H341*I340</f>
        <v>320.38749999999999</v>
      </c>
    </row>
    <row r="342" spans="2:9" ht="14.4" thickBot="1" x14ac:dyDescent="0.3">
      <c r="B342" s="196"/>
      <c r="C342" s="197"/>
      <c r="D342" s="193"/>
      <c r="E342" s="547" t="s">
        <v>91</v>
      </c>
      <c r="F342" s="548"/>
      <c r="G342" s="548"/>
      <c r="H342" s="548"/>
      <c r="I342" s="210">
        <f>ROUND(I336+I337,0)</f>
        <v>43826</v>
      </c>
    </row>
    <row r="343" spans="2:9" x14ac:dyDescent="0.25">
      <c r="B343" s="196"/>
      <c r="C343" s="197"/>
      <c r="D343" s="193"/>
      <c r="E343" s="211"/>
      <c r="F343" s="212"/>
      <c r="G343" s="212"/>
      <c r="H343" s="212"/>
      <c r="I343" s="213"/>
    </row>
    <row r="344" spans="2:9" x14ac:dyDescent="0.25">
      <c r="B344" s="196"/>
      <c r="C344" s="197"/>
      <c r="D344" s="193"/>
      <c r="E344" s="211"/>
      <c r="F344" s="212"/>
      <c r="G344" s="212"/>
      <c r="H344" s="212"/>
      <c r="I344" s="213"/>
    </row>
    <row r="345" spans="2:9" x14ac:dyDescent="0.25">
      <c r="B345" s="196"/>
      <c r="C345" s="197"/>
      <c r="D345" s="193"/>
      <c r="E345" s="211"/>
      <c r="F345" s="212"/>
      <c r="G345" s="212"/>
      <c r="H345" s="212"/>
      <c r="I345" s="213"/>
    </row>
    <row r="346" spans="2:9" x14ac:dyDescent="0.25">
      <c r="B346" s="196"/>
      <c r="C346" s="197"/>
      <c r="D346" s="193"/>
      <c r="E346" s="211"/>
      <c r="F346" s="212"/>
      <c r="G346" s="212"/>
      <c r="H346" s="212"/>
      <c r="I346" s="213"/>
    </row>
    <row r="347" spans="2:9" x14ac:dyDescent="0.25">
      <c r="B347" s="196" t="s">
        <v>81</v>
      </c>
      <c r="C347" s="197"/>
      <c r="D347" s="193"/>
      <c r="E347" s="211"/>
      <c r="F347" s="632" t="s">
        <v>82</v>
      </c>
      <c r="G347" s="632"/>
      <c r="H347" s="632"/>
      <c r="I347" s="633"/>
    </row>
    <row r="348" spans="2:9" ht="14.4" thickBot="1" x14ac:dyDescent="0.3">
      <c r="B348" s="181" t="s">
        <v>83</v>
      </c>
      <c r="C348" s="182"/>
      <c r="D348" s="183"/>
      <c r="E348" s="242"/>
      <c r="F348" s="570" t="s">
        <v>84</v>
      </c>
      <c r="G348" s="570"/>
      <c r="H348" s="570"/>
      <c r="I348" s="571"/>
    </row>
    <row r="349" spans="2:9" ht="22.8" x14ac:dyDescent="0.25">
      <c r="B349" s="560" t="str">
        <f>+'[3]2- COMP BASICA'!$B$2</f>
        <v>REPARACIONES LOCATIVAS LABORATORIO GENETICA REGIONAL NOR OCCIDENTE DEL INSTITUTO NACIONAL DE MEDICINA LEGAL Y CIENCIAS FORENSES.</v>
      </c>
      <c r="C349" s="561"/>
      <c r="D349" s="561"/>
      <c r="E349" s="561"/>
      <c r="F349" s="561"/>
      <c r="G349" s="561"/>
      <c r="H349" s="271" t="s">
        <v>62</v>
      </c>
      <c r="I349" s="440" t="str">
        <f>+'[3]BASE DEL PRESUPUESTO'!$C$18</f>
        <v>INSTALACIONES HIDROSANITARIAS</v>
      </c>
    </row>
    <row r="350" spans="2:9" x14ac:dyDescent="0.25">
      <c r="B350" s="562"/>
      <c r="C350" s="563"/>
      <c r="D350" s="563"/>
      <c r="E350" s="563"/>
      <c r="F350" s="563"/>
      <c r="G350" s="563"/>
      <c r="H350" s="269" t="s">
        <v>63</v>
      </c>
      <c r="I350" s="307" t="str">
        <f>'[3]BASE DEL PRESUPUESTO'!B26</f>
        <v>2.8</v>
      </c>
    </row>
    <row r="351" spans="2:9" ht="21" customHeight="1" thickBot="1" x14ac:dyDescent="0.3">
      <c r="B351" s="267" t="s">
        <v>64</v>
      </c>
      <c r="C351" s="564" t="str">
        <f>'[3]BASE DEL PRESUPUESTO'!C26</f>
        <v xml:space="preserve">Sondeo de punto sanitario y/o desagüe con sonda eléctrica incluye elementos y materiales para su correcta ejecución y disposición final de los desechos resultantes </v>
      </c>
      <c r="D351" s="565"/>
      <c r="E351" s="565"/>
      <c r="F351" s="565"/>
      <c r="G351" s="565"/>
      <c r="H351" s="266" t="s">
        <v>65</v>
      </c>
      <c r="I351" s="330" t="str">
        <f>'[3]BASE DEL PRESUPUESTO'!D26</f>
        <v>UND</v>
      </c>
    </row>
    <row r="352" spans="2:9" x14ac:dyDescent="0.25">
      <c r="B352" s="264"/>
      <c r="C352" s="129"/>
      <c r="D352" s="129"/>
      <c r="E352" s="445"/>
      <c r="F352" s="262"/>
      <c r="G352" s="129"/>
      <c r="H352" s="129"/>
      <c r="I352" s="144"/>
    </row>
    <row r="353" spans="2:9" ht="14.4" thickBot="1" x14ac:dyDescent="0.3">
      <c r="B353" s="128" t="s">
        <v>66</v>
      </c>
      <c r="C353" s="129"/>
      <c r="D353" s="129"/>
      <c r="E353" s="445"/>
      <c r="F353" s="243"/>
      <c r="G353" s="132"/>
      <c r="H353" s="132"/>
      <c r="I353" s="133"/>
    </row>
    <row r="354" spans="2:9" x14ac:dyDescent="0.25">
      <c r="B354" s="533" t="s">
        <v>11</v>
      </c>
      <c r="C354" s="534"/>
      <c r="D354" s="135" t="s">
        <v>65</v>
      </c>
      <c r="E354" s="458" t="s">
        <v>67</v>
      </c>
      <c r="F354" s="225" t="s">
        <v>68</v>
      </c>
      <c r="G354" s="534" t="s">
        <v>69</v>
      </c>
      <c r="H354" s="535"/>
      <c r="I354" s="138"/>
    </row>
    <row r="355" spans="2:9" x14ac:dyDescent="0.25">
      <c r="B355" s="536" t="s">
        <v>28</v>
      </c>
      <c r="C355" s="537"/>
      <c r="D355" s="140" t="s">
        <v>29</v>
      </c>
      <c r="E355" s="457">
        <v>1</v>
      </c>
      <c r="F355" s="240">
        <f>ROUND(G366*10%,0)</f>
        <v>1987</v>
      </c>
      <c r="G355" s="538">
        <f>E355*F355</f>
        <v>1987</v>
      </c>
      <c r="H355" s="539"/>
      <c r="I355" s="144"/>
    </row>
    <row r="356" spans="2:9" x14ac:dyDescent="0.25">
      <c r="B356" s="536" t="str">
        <f>'[3]2- COMP BASICA'!B536</f>
        <v>SONDA</v>
      </c>
      <c r="C356" s="537"/>
      <c r="D356" s="140" t="s">
        <v>94</v>
      </c>
      <c r="E356" s="457">
        <v>0.12</v>
      </c>
      <c r="F356" s="240">
        <f>'[3]2- COMP BASICA'!R536</f>
        <v>95900</v>
      </c>
      <c r="G356" s="538">
        <f>F356*E356</f>
        <v>11508</v>
      </c>
      <c r="H356" s="539"/>
      <c r="I356" s="144"/>
    </row>
    <row r="357" spans="2:9" ht="14.4" thickBot="1" x14ac:dyDescent="0.3">
      <c r="B357" s="579"/>
      <c r="C357" s="580"/>
      <c r="D357" s="145"/>
      <c r="E357" s="456"/>
      <c r="F357" s="256"/>
      <c r="G357" s="661"/>
      <c r="H357" s="662"/>
      <c r="I357" s="133"/>
    </row>
    <row r="358" spans="2:9" ht="14.4" thickBot="1" x14ac:dyDescent="0.3">
      <c r="B358" s="148"/>
      <c r="C358" s="132"/>
      <c r="D358" s="129"/>
      <c r="E358" s="445"/>
      <c r="F358" s="243"/>
      <c r="G358" s="655" t="s">
        <v>71</v>
      </c>
      <c r="H358" s="656"/>
      <c r="I358" s="150">
        <f>ROUND(SUM(G355:H357),0)</f>
        <v>13495</v>
      </c>
    </row>
    <row r="359" spans="2:9" ht="14.4" thickBot="1" x14ac:dyDescent="0.3">
      <c r="B359" s="148" t="s">
        <v>72</v>
      </c>
      <c r="C359" s="132"/>
      <c r="D359" s="129"/>
      <c r="E359" s="445"/>
      <c r="F359" s="243"/>
      <c r="G359" s="261"/>
      <c r="H359" s="261"/>
      <c r="I359" s="151"/>
    </row>
    <row r="360" spans="2:9" x14ac:dyDescent="0.25">
      <c r="B360" s="663" t="s">
        <v>11</v>
      </c>
      <c r="C360" s="664"/>
      <c r="D360" s="386" t="s">
        <v>65</v>
      </c>
      <c r="E360" s="455" t="s">
        <v>67</v>
      </c>
      <c r="F360" s="411" t="s">
        <v>68</v>
      </c>
      <c r="G360" s="665" t="s">
        <v>69</v>
      </c>
      <c r="H360" s="666"/>
      <c r="I360" s="152"/>
    </row>
    <row r="361" spans="2:9" x14ac:dyDescent="0.25">
      <c r="B361" s="676"/>
      <c r="C361" s="677"/>
      <c r="D361" s="454"/>
      <c r="E361" s="453"/>
      <c r="F361" s="257"/>
      <c r="G361" s="668"/>
      <c r="H361" s="669"/>
      <c r="I361" s="152"/>
    </row>
    <row r="362" spans="2:9" ht="14.4" thickBot="1" x14ac:dyDescent="0.3">
      <c r="B362" s="579"/>
      <c r="C362" s="580"/>
      <c r="D362" s="452"/>
      <c r="E362" s="451"/>
      <c r="F362" s="256"/>
      <c r="G362" s="670"/>
      <c r="H362" s="671"/>
      <c r="I362" s="152"/>
    </row>
    <row r="363" spans="2:9" ht="14.4" thickBot="1" x14ac:dyDescent="0.3">
      <c r="B363" s="148"/>
      <c r="C363" s="132"/>
      <c r="D363" s="129"/>
      <c r="E363" s="445"/>
      <c r="F363" s="243"/>
      <c r="G363" s="554" t="s">
        <v>71</v>
      </c>
      <c r="H363" s="555"/>
      <c r="I363" s="150">
        <f>ROUND(SUM(G361:H362),0)</f>
        <v>0</v>
      </c>
    </row>
    <row r="364" spans="2:9" ht="14.4" thickBot="1" x14ac:dyDescent="0.3">
      <c r="B364" s="128" t="s">
        <v>74</v>
      </c>
      <c r="C364" s="132"/>
      <c r="D364" s="129"/>
      <c r="E364" s="445"/>
      <c r="F364" s="243"/>
      <c r="G364" s="132"/>
      <c r="H364" s="132"/>
      <c r="I364" s="151"/>
    </row>
    <row r="365" spans="2:9" x14ac:dyDescent="0.25">
      <c r="B365" s="533" t="s">
        <v>11</v>
      </c>
      <c r="C365" s="534"/>
      <c r="D365" s="135" t="s">
        <v>65</v>
      </c>
      <c r="E365" s="449" t="s">
        <v>75</v>
      </c>
      <c r="F365" s="135" t="s">
        <v>76</v>
      </c>
      <c r="G365" s="534" t="s">
        <v>77</v>
      </c>
      <c r="H365" s="535"/>
      <c r="I365" s="162"/>
    </row>
    <row r="366" spans="2:9" x14ac:dyDescent="0.25">
      <c r="B366" s="536" t="str">
        <f>+'[3]1- CUADRILLAS'!A43</f>
        <v>CUADRILLA BB (INSTALACIONES)</v>
      </c>
      <c r="C366" s="537"/>
      <c r="D366" s="163" t="s">
        <v>78</v>
      </c>
      <c r="E366" s="450">
        <f>+'[3]1- CUADRILLAS'!D43</f>
        <v>47080</v>
      </c>
      <c r="F366" s="228">
        <v>0.42214868309260833</v>
      </c>
      <c r="G366" s="572">
        <f>F366*E366</f>
        <v>19874.760000000002</v>
      </c>
      <c r="H366" s="573"/>
      <c r="I366" s="151"/>
    </row>
    <row r="367" spans="2:9" ht="14.4" thickBot="1" x14ac:dyDescent="0.3">
      <c r="B367" s="576"/>
      <c r="C367" s="577"/>
      <c r="D367" s="166"/>
      <c r="E367" s="446"/>
      <c r="F367" s="226"/>
      <c r="G367" s="577"/>
      <c r="H367" s="578"/>
      <c r="I367" s="151"/>
    </row>
    <row r="368" spans="2:9" ht="14.4" thickBot="1" x14ac:dyDescent="0.3">
      <c r="B368" s="169"/>
      <c r="C368" s="132"/>
      <c r="D368" s="129"/>
      <c r="E368" s="445"/>
      <c r="F368" s="243"/>
      <c r="G368" s="554" t="s">
        <v>71</v>
      </c>
      <c r="H368" s="555"/>
      <c r="I368" s="150">
        <f>(SUM(G366))</f>
        <v>19874.760000000002</v>
      </c>
    </row>
    <row r="369" spans="2:13" ht="14.4" thickBot="1" x14ac:dyDescent="0.3">
      <c r="B369" s="128" t="s">
        <v>79</v>
      </c>
      <c r="C369" s="160"/>
      <c r="D369" s="129"/>
      <c r="E369" s="445"/>
      <c r="F369" s="243"/>
      <c r="G369" s="132"/>
      <c r="H369" s="132"/>
      <c r="I369" s="151"/>
    </row>
    <row r="370" spans="2:13" x14ac:dyDescent="0.25">
      <c r="B370" s="533" t="s">
        <v>11</v>
      </c>
      <c r="C370" s="534"/>
      <c r="D370" s="135" t="s">
        <v>65</v>
      </c>
      <c r="E370" s="449" t="s">
        <v>75</v>
      </c>
      <c r="F370" s="135" t="s">
        <v>76</v>
      </c>
      <c r="G370" s="534" t="s">
        <v>77</v>
      </c>
      <c r="H370" s="535"/>
      <c r="I370" s="162"/>
    </row>
    <row r="371" spans="2:13" x14ac:dyDescent="0.25">
      <c r="B371" s="448"/>
      <c r="C371" s="419"/>
      <c r="D371" s="419"/>
      <c r="E371" s="447"/>
      <c r="F371" s="419"/>
      <c r="G371" s="572"/>
      <c r="H371" s="573"/>
      <c r="I371" s="151"/>
    </row>
    <row r="372" spans="2:13" ht="26.25" customHeight="1" thickBot="1" x14ac:dyDescent="0.3">
      <c r="B372" s="579"/>
      <c r="C372" s="580"/>
      <c r="D372" s="145"/>
      <c r="E372" s="446"/>
      <c r="F372" s="288"/>
      <c r="G372" s="581"/>
      <c r="H372" s="582"/>
      <c r="I372" s="151"/>
      <c r="M372" s="332"/>
    </row>
    <row r="373" spans="2:13" ht="14.4" thickBot="1" x14ac:dyDescent="0.3">
      <c r="B373" s="169"/>
      <c r="C373" s="132"/>
      <c r="D373" s="129"/>
      <c r="E373" s="445"/>
      <c r="F373" s="243"/>
      <c r="G373" s="554" t="s">
        <v>71</v>
      </c>
      <c r="H373" s="555"/>
      <c r="I373" s="150">
        <f>ROUND(SUM(G371:H372),0)</f>
        <v>0</v>
      </c>
      <c r="M373" s="332"/>
    </row>
    <row r="374" spans="2:13" ht="27" customHeight="1" thickBot="1" x14ac:dyDescent="0.3">
      <c r="B374" s="148"/>
      <c r="C374" s="132"/>
      <c r="D374" s="129"/>
      <c r="E374" s="445"/>
      <c r="F374" s="243"/>
      <c r="G374" s="132"/>
      <c r="H374" s="179"/>
      <c r="I374" s="180"/>
      <c r="K374" s="190" t="s">
        <v>106</v>
      </c>
      <c r="M374" s="332"/>
    </row>
    <row r="375" spans="2:13" ht="14.4" thickBot="1" x14ac:dyDescent="0.3">
      <c r="B375" s="444"/>
      <c r="C375" s="443"/>
      <c r="D375" s="442"/>
      <c r="E375" s="441"/>
      <c r="F375" s="601" t="s">
        <v>80</v>
      </c>
      <c r="G375" s="601"/>
      <c r="H375" s="602"/>
      <c r="I375" s="185">
        <f>(SUM(I355:I373))</f>
        <v>33369.760000000002</v>
      </c>
      <c r="M375" s="332"/>
    </row>
    <row r="376" spans="2:13" ht="15" customHeight="1" thickBot="1" x14ac:dyDescent="0.3">
      <c r="B376" s="186"/>
      <c r="C376" s="187"/>
      <c r="D376" s="188"/>
      <c r="E376" s="549" t="s">
        <v>86</v>
      </c>
      <c r="F376" s="550"/>
      <c r="G376" s="550"/>
      <c r="H376" s="550"/>
      <c r="I376" s="203">
        <f>+SUM(I377:I380)</f>
        <v>9994.243120000001</v>
      </c>
    </row>
    <row r="377" spans="2:13" x14ac:dyDescent="0.25">
      <c r="B377" s="196"/>
      <c r="C377" s="197"/>
      <c r="D377" s="193"/>
      <c r="E377" s="551" t="s">
        <v>87</v>
      </c>
      <c r="F377" s="552"/>
      <c r="G377" s="553"/>
      <c r="H377" s="204">
        <v>0.23</v>
      </c>
      <c r="I377" s="205">
        <f>I375*H377</f>
        <v>7675.0448000000006</v>
      </c>
    </row>
    <row r="378" spans="2:13" x14ac:dyDescent="0.25">
      <c r="B378" s="196"/>
      <c r="C378" s="197"/>
      <c r="D378" s="193"/>
      <c r="E378" s="521" t="s">
        <v>88</v>
      </c>
      <c r="F378" s="522"/>
      <c r="G378" s="523"/>
      <c r="H378" s="206">
        <v>0.01</v>
      </c>
      <c r="I378" s="207">
        <f>I375*H378</f>
        <v>333.69760000000002</v>
      </c>
    </row>
    <row r="379" spans="2:13" x14ac:dyDescent="0.25">
      <c r="B379" s="196"/>
      <c r="C379" s="197"/>
      <c r="D379" s="193"/>
      <c r="E379" s="521" t="s">
        <v>89</v>
      </c>
      <c r="F379" s="522"/>
      <c r="G379" s="523"/>
      <c r="H379" s="206">
        <v>0.05</v>
      </c>
      <c r="I379" s="207">
        <f>I375*H379</f>
        <v>1668.4880000000003</v>
      </c>
    </row>
    <row r="380" spans="2:13" ht="14.4" thickBot="1" x14ac:dyDescent="0.3">
      <c r="B380" s="196"/>
      <c r="C380" s="197"/>
      <c r="D380" s="193"/>
      <c r="E380" s="544" t="s">
        <v>90</v>
      </c>
      <c r="F380" s="545"/>
      <c r="G380" s="546"/>
      <c r="H380" s="209">
        <v>0.19</v>
      </c>
      <c r="I380" s="207">
        <f>H380*I379</f>
        <v>317.01272000000006</v>
      </c>
    </row>
    <row r="381" spans="2:13" ht="14.4" thickBot="1" x14ac:dyDescent="0.3">
      <c r="B381" s="196"/>
      <c r="C381" s="197"/>
      <c r="D381" s="193"/>
      <c r="E381" s="547" t="s">
        <v>91</v>
      </c>
      <c r="F381" s="548"/>
      <c r="G381" s="548"/>
      <c r="H381" s="548"/>
      <c r="I381" s="210">
        <f>ROUND(I375+I376,0)</f>
        <v>43364</v>
      </c>
    </row>
    <row r="382" spans="2:13" x14ac:dyDescent="0.25">
      <c r="B382" s="186"/>
      <c r="C382" s="187"/>
      <c r="D382" s="188"/>
      <c r="E382" s="246"/>
      <c r="F382" s="149"/>
      <c r="G382" s="149"/>
      <c r="H382" s="149"/>
      <c r="I382" s="189"/>
      <c r="M382" s="332"/>
    </row>
    <row r="383" spans="2:13" x14ac:dyDescent="0.25">
      <c r="B383" s="196"/>
      <c r="C383" s="201"/>
      <c r="D383" s="202"/>
      <c r="E383" s="211"/>
      <c r="F383" s="473"/>
      <c r="G383" s="473"/>
      <c r="H383" s="473"/>
      <c r="I383" s="213"/>
      <c r="M383" s="332"/>
    </row>
    <row r="384" spans="2:13" x14ac:dyDescent="0.25">
      <c r="B384" s="196"/>
      <c r="C384" s="201"/>
      <c r="D384" s="202"/>
      <c r="E384" s="211"/>
      <c r="F384" s="473"/>
      <c r="G384" s="473"/>
      <c r="H384" s="473"/>
      <c r="I384" s="213"/>
      <c r="M384" s="332"/>
    </row>
    <row r="385" spans="2:13" x14ac:dyDescent="0.25">
      <c r="B385" s="191"/>
      <c r="C385" s="192"/>
      <c r="D385" s="193"/>
      <c r="E385" s="211"/>
      <c r="F385" s="194"/>
      <c r="G385" s="194"/>
      <c r="H385" s="194"/>
      <c r="I385" s="195"/>
      <c r="M385" s="332"/>
    </row>
    <row r="386" spans="2:13" x14ac:dyDescent="0.25">
      <c r="B386" s="196" t="s">
        <v>81</v>
      </c>
      <c r="C386" s="197"/>
      <c r="D386" s="193"/>
      <c r="E386" s="211"/>
      <c r="F386" s="632" t="s">
        <v>82</v>
      </c>
      <c r="G386" s="632"/>
      <c r="H386" s="632"/>
      <c r="I386" s="633"/>
      <c r="M386" s="332"/>
    </row>
    <row r="387" spans="2:13" ht="14.4" thickBot="1" x14ac:dyDescent="0.3">
      <c r="B387" s="181" t="s">
        <v>83</v>
      </c>
      <c r="C387" s="182"/>
      <c r="D387" s="183"/>
      <c r="E387" s="242"/>
      <c r="F387" s="570" t="s">
        <v>84</v>
      </c>
      <c r="G387" s="570"/>
      <c r="H387" s="570"/>
      <c r="I387" s="571"/>
      <c r="M387" s="332"/>
    </row>
    <row r="388" spans="2:13" ht="14.4" thickBot="1" x14ac:dyDescent="0.3">
      <c r="M388" s="332"/>
    </row>
    <row r="389" spans="2:13" ht="22.8" x14ac:dyDescent="0.25">
      <c r="B389" s="657" t="str">
        <f>+'[3]2- COMP BASICA'!$B$2</f>
        <v>REPARACIONES LOCATIVAS LABORATORIO GENETICA REGIONAL NOR OCCIDENTE DEL INSTITUTO NACIONAL DE MEDICINA LEGAL Y CIENCIAS FORENSES.</v>
      </c>
      <c r="C389" s="658"/>
      <c r="D389" s="658"/>
      <c r="E389" s="658"/>
      <c r="F389" s="658"/>
      <c r="G389" s="658"/>
      <c r="H389" s="400" t="s">
        <v>62</v>
      </c>
      <c r="I389" s="440" t="str">
        <f>+'[3]BASE DEL PRESUPUESTO'!$C$18</f>
        <v>INSTALACIONES HIDROSANITARIAS</v>
      </c>
      <c r="M389" s="332"/>
    </row>
    <row r="390" spans="2:13" x14ac:dyDescent="0.25">
      <c r="B390" s="659"/>
      <c r="C390" s="563"/>
      <c r="D390" s="563"/>
      <c r="E390" s="563"/>
      <c r="F390" s="563"/>
      <c r="G390" s="563"/>
      <c r="H390" s="269" t="s">
        <v>63</v>
      </c>
      <c r="I390" s="307" t="str">
        <f>'[3]BASE DEL PRESUPUESTO'!B27</f>
        <v>2.9</v>
      </c>
      <c r="M390" s="332"/>
    </row>
    <row r="391" spans="2:13" ht="14.4" thickBot="1" x14ac:dyDescent="0.3">
      <c r="B391" s="439" t="s">
        <v>64</v>
      </c>
      <c r="C391" s="565" t="str">
        <f>+'[3]BASE DEL PRESUPUESTO'!C27</f>
        <v>Suministro e instalación de rejilla aluminio 4 x 3 ". Incluye todos los materiales y trabajos necesarios para su instalación</v>
      </c>
      <c r="D391" s="565"/>
      <c r="E391" s="565"/>
      <c r="F391" s="565"/>
      <c r="G391" s="565"/>
      <c r="H391" s="266" t="s">
        <v>65</v>
      </c>
      <c r="I391" s="338" t="str">
        <f>'[3]BASE DEL PRESUPUESTO'!D27</f>
        <v>UND</v>
      </c>
      <c r="M391" s="332"/>
    </row>
    <row r="392" spans="2:13" x14ac:dyDescent="0.25">
      <c r="B392" s="438"/>
      <c r="C392" s="129"/>
      <c r="D392" s="129"/>
      <c r="E392" s="263"/>
      <c r="F392" s="262"/>
      <c r="G392" s="129"/>
      <c r="H392" s="129"/>
      <c r="I392" s="434"/>
      <c r="M392" s="332"/>
    </row>
    <row r="393" spans="2:13" ht="14.4" thickBot="1" x14ac:dyDescent="0.3">
      <c r="B393" s="432" t="s">
        <v>66</v>
      </c>
      <c r="C393" s="129"/>
      <c r="D393" s="129"/>
      <c r="E393" s="211"/>
      <c r="F393" s="249"/>
      <c r="G393" s="132"/>
      <c r="H393" s="132"/>
      <c r="I393" s="436"/>
      <c r="M393" s="332"/>
    </row>
    <row r="394" spans="2:13" x14ac:dyDescent="0.25">
      <c r="B394" s="642" t="s">
        <v>11</v>
      </c>
      <c r="C394" s="534"/>
      <c r="D394" s="135" t="s">
        <v>65</v>
      </c>
      <c r="E394" s="255" t="s">
        <v>67</v>
      </c>
      <c r="F394" s="248" t="s">
        <v>68</v>
      </c>
      <c r="G394" s="534" t="s">
        <v>69</v>
      </c>
      <c r="H394" s="535"/>
      <c r="I394" s="437"/>
      <c r="M394" s="332"/>
    </row>
    <row r="395" spans="2:13" x14ac:dyDescent="0.25">
      <c r="B395" s="651" t="s">
        <v>28</v>
      </c>
      <c r="C395" s="537"/>
      <c r="D395" s="140" t="s">
        <v>29</v>
      </c>
      <c r="E395" s="141">
        <v>1</v>
      </c>
      <c r="F395" s="257">
        <f>ROUND(G405*10%,0)</f>
        <v>444</v>
      </c>
      <c r="G395" s="652">
        <f>ROUND(E395*F395,0)</f>
        <v>444</v>
      </c>
      <c r="H395" s="653"/>
      <c r="I395" s="437"/>
      <c r="M395" s="332"/>
    </row>
    <row r="396" spans="2:13" ht="14.4" thickBot="1" x14ac:dyDescent="0.3">
      <c r="B396" s="660"/>
      <c r="C396" s="569"/>
      <c r="D396" s="145"/>
      <c r="E396" s="208"/>
      <c r="F396" s="256"/>
      <c r="G396" s="661"/>
      <c r="H396" s="662"/>
      <c r="I396" s="436"/>
      <c r="M396" s="332"/>
    </row>
    <row r="397" spans="2:13" ht="14.4" thickBot="1" x14ac:dyDescent="0.3">
      <c r="B397" s="428"/>
      <c r="C397" s="132"/>
      <c r="D397" s="129"/>
      <c r="E397" s="211"/>
      <c r="F397" s="249"/>
      <c r="G397" s="655" t="s">
        <v>71</v>
      </c>
      <c r="H397" s="656"/>
      <c r="I397" s="429">
        <f>+SUM(G395:H395)</f>
        <v>444</v>
      </c>
      <c r="M397" s="332"/>
    </row>
    <row r="398" spans="2:13" ht="14.4" thickBot="1" x14ac:dyDescent="0.3">
      <c r="B398" s="432" t="s">
        <v>72</v>
      </c>
      <c r="C398" s="132"/>
      <c r="D398" s="129"/>
      <c r="E398" s="211"/>
      <c r="F398" s="249"/>
      <c r="G398" s="261"/>
      <c r="H398" s="261"/>
      <c r="I398" s="427"/>
      <c r="M398" s="332"/>
    </row>
    <row r="399" spans="2:13" x14ac:dyDescent="0.25">
      <c r="B399" s="642" t="s">
        <v>11</v>
      </c>
      <c r="C399" s="534"/>
      <c r="D399" s="135" t="s">
        <v>65</v>
      </c>
      <c r="E399" s="255" t="s">
        <v>67</v>
      </c>
      <c r="F399" s="248" t="s">
        <v>68</v>
      </c>
      <c r="G399" s="643" t="s">
        <v>69</v>
      </c>
      <c r="H399" s="644"/>
      <c r="I399" s="435"/>
      <c r="M399" s="332"/>
    </row>
    <row r="400" spans="2:13" x14ac:dyDescent="0.25">
      <c r="B400" s="647" t="str">
        <f>+'[3]2- COMP BASICA'!$B$470</f>
        <v>REJILLA ANTICUCARACHA 4 X 3  ALUMINIO</v>
      </c>
      <c r="C400" s="648"/>
      <c r="D400" s="140" t="s">
        <v>85</v>
      </c>
      <c r="E400" s="260">
        <v>1</v>
      </c>
      <c r="F400" s="254">
        <v>17329.939999999999</v>
      </c>
      <c r="G400" s="649">
        <f>(E400*F400)</f>
        <v>17329.939999999999</v>
      </c>
      <c r="H400" s="650"/>
      <c r="I400" s="435"/>
      <c r="M400" s="332"/>
    </row>
    <row r="401" spans="2:13" ht="14.4" thickBot="1" x14ac:dyDescent="0.3">
      <c r="B401" s="651" t="str">
        <f>+'[3]2- COMP BASICA'!$B$136</f>
        <v>PEGACOR PISO CERAMICO GRIS</v>
      </c>
      <c r="C401" s="537"/>
      <c r="D401" s="140" t="s">
        <v>85</v>
      </c>
      <c r="E401" s="141">
        <v>0.2</v>
      </c>
      <c r="F401" s="257">
        <f>+'[3]2- COMP BASICA'!$R$136</f>
        <v>1883.9429303712968</v>
      </c>
      <c r="G401" s="652">
        <f>ROUND(E401*F401,0)</f>
        <v>377</v>
      </c>
      <c r="H401" s="653"/>
      <c r="I401" s="434"/>
      <c r="M401" s="332"/>
    </row>
    <row r="402" spans="2:13" ht="14.4" thickBot="1" x14ac:dyDescent="0.3">
      <c r="B402" s="428"/>
      <c r="C402" s="132"/>
      <c r="D402" s="129"/>
      <c r="E402" s="211"/>
      <c r="F402" s="249"/>
      <c r="G402" s="554" t="s">
        <v>71</v>
      </c>
      <c r="H402" s="555"/>
      <c r="I402" s="429">
        <f>+SUM(G400:H401)</f>
        <v>17706.939999999999</v>
      </c>
      <c r="M402" s="332"/>
    </row>
    <row r="403" spans="2:13" ht="14.4" thickBot="1" x14ac:dyDescent="0.3">
      <c r="B403" s="432" t="s">
        <v>74</v>
      </c>
      <c r="C403" s="132"/>
      <c r="D403" s="129"/>
      <c r="E403" s="211"/>
      <c r="F403" s="249"/>
      <c r="G403" s="132"/>
      <c r="H403" s="132"/>
      <c r="I403" s="427"/>
      <c r="M403" s="332"/>
    </row>
    <row r="404" spans="2:13" x14ac:dyDescent="0.25">
      <c r="B404" s="642" t="s">
        <v>11</v>
      </c>
      <c r="C404" s="534"/>
      <c r="D404" s="135" t="s">
        <v>65</v>
      </c>
      <c r="E404" s="248" t="s">
        <v>75</v>
      </c>
      <c r="F404" s="135" t="s">
        <v>76</v>
      </c>
      <c r="G404" s="534" t="s">
        <v>77</v>
      </c>
      <c r="H404" s="535"/>
      <c r="I404" s="431"/>
      <c r="M404" s="332"/>
    </row>
    <row r="405" spans="2:13" x14ac:dyDescent="0.25">
      <c r="B405" s="651" t="str">
        <f>+'[3]1- CUADRILLAS'!$A$41</f>
        <v>AYUDANTE</v>
      </c>
      <c r="C405" s="537"/>
      <c r="D405" s="163" t="s">
        <v>78</v>
      </c>
      <c r="E405" s="164">
        <f>+'[3]1- CUADRILLAS'!$D$41</f>
        <v>14813</v>
      </c>
      <c r="F405" s="199">
        <v>0.3</v>
      </c>
      <c r="G405" s="572">
        <f>F405*E405</f>
        <v>4443.8999999999996</v>
      </c>
      <c r="H405" s="573"/>
      <c r="I405" s="427"/>
    </row>
    <row r="406" spans="2:13" ht="14.4" thickBot="1" x14ac:dyDescent="0.3">
      <c r="B406" s="654"/>
      <c r="C406" s="577"/>
      <c r="D406" s="166"/>
      <c r="E406" s="251"/>
      <c r="F406" s="250"/>
      <c r="G406" s="577"/>
      <c r="H406" s="578"/>
      <c r="I406" s="427"/>
    </row>
    <row r="407" spans="2:13" ht="14.4" thickBot="1" x14ac:dyDescent="0.3">
      <c r="B407" s="433"/>
      <c r="C407" s="132"/>
      <c r="D407" s="129"/>
      <c r="E407" s="211"/>
      <c r="F407" s="249"/>
      <c r="G407" s="554" t="s">
        <v>71</v>
      </c>
      <c r="H407" s="555"/>
      <c r="I407" s="150">
        <f>(SUM(G405))</f>
        <v>4443.8999999999996</v>
      </c>
    </row>
    <row r="408" spans="2:13" ht="14.4" thickBot="1" x14ac:dyDescent="0.3">
      <c r="B408" s="432" t="s">
        <v>79</v>
      </c>
      <c r="C408" s="160"/>
      <c r="D408" s="129"/>
      <c r="E408" s="211"/>
      <c r="F408" s="249"/>
      <c r="G408" s="132"/>
      <c r="H408" s="132"/>
      <c r="I408" s="427"/>
    </row>
    <row r="409" spans="2:13" x14ac:dyDescent="0.25">
      <c r="B409" s="642" t="s">
        <v>11</v>
      </c>
      <c r="C409" s="534"/>
      <c r="D409" s="135" t="s">
        <v>65</v>
      </c>
      <c r="E409" s="248" t="s">
        <v>75</v>
      </c>
      <c r="F409" s="135" t="s">
        <v>76</v>
      </c>
      <c r="G409" s="534" t="s">
        <v>77</v>
      </c>
      <c r="H409" s="535"/>
      <c r="I409" s="431"/>
    </row>
    <row r="410" spans="2:13" ht="24.75" customHeight="1" thickBot="1" x14ac:dyDescent="0.3">
      <c r="B410" s="654"/>
      <c r="C410" s="577"/>
      <c r="D410" s="166"/>
      <c r="E410" s="251"/>
      <c r="F410" s="250"/>
      <c r="G410" s="577"/>
      <c r="H410" s="578"/>
      <c r="I410" s="427"/>
    </row>
    <row r="411" spans="2:13" ht="14.4" thickBot="1" x14ac:dyDescent="0.3">
      <c r="B411" s="430"/>
      <c r="C411" s="173"/>
      <c r="D411" s="174"/>
      <c r="E411" s="246"/>
      <c r="F411" s="245"/>
      <c r="G411" s="593" t="s">
        <v>71</v>
      </c>
      <c r="H411" s="594"/>
      <c r="I411" s="429">
        <f>ROUND(SUM(G410:H410),0)</f>
        <v>0</v>
      </c>
    </row>
    <row r="412" spans="2:13" ht="60.75" customHeight="1" thickBot="1" x14ac:dyDescent="0.3">
      <c r="B412" s="428"/>
      <c r="C412" s="132"/>
      <c r="D412" s="129"/>
      <c r="E412" s="211"/>
      <c r="F412" s="249"/>
      <c r="G412" s="132"/>
      <c r="H412" s="179"/>
      <c r="I412" s="427"/>
    </row>
    <row r="413" spans="2:13" ht="14.4" thickBot="1" x14ac:dyDescent="0.3">
      <c r="B413" s="426"/>
      <c r="C413" s="425"/>
      <c r="D413" s="424"/>
      <c r="E413" s="423"/>
      <c r="F413" s="645" t="s">
        <v>80</v>
      </c>
      <c r="G413" s="645"/>
      <c r="H413" s="646"/>
      <c r="I413" s="185">
        <f>(SUM(I393:I411))</f>
        <v>22594.839999999997</v>
      </c>
    </row>
    <row r="414" spans="2:13" ht="15" customHeight="1" thickBot="1" x14ac:dyDescent="0.3">
      <c r="B414" s="186"/>
      <c r="C414" s="187"/>
      <c r="D414" s="188"/>
      <c r="E414" s="549" t="s">
        <v>86</v>
      </c>
      <c r="F414" s="550"/>
      <c r="G414" s="550"/>
      <c r="H414" s="550"/>
      <c r="I414" s="203">
        <f>+SUM(I415:I418)</f>
        <v>6767.1545800000004</v>
      </c>
    </row>
    <row r="415" spans="2:13" x14ac:dyDescent="0.25">
      <c r="B415" s="196"/>
      <c r="C415" s="197"/>
      <c r="D415" s="193"/>
      <c r="E415" s="551" t="s">
        <v>87</v>
      </c>
      <c r="F415" s="552"/>
      <c r="G415" s="553"/>
      <c r="H415" s="204">
        <v>0.23</v>
      </c>
      <c r="I415" s="205">
        <f>I413*H415</f>
        <v>5196.8131999999996</v>
      </c>
    </row>
    <row r="416" spans="2:13" x14ac:dyDescent="0.25">
      <c r="B416" s="196"/>
      <c r="C416" s="197"/>
      <c r="D416" s="193"/>
      <c r="E416" s="521" t="s">
        <v>88</v>
      </c>
      <c r="F416" s="522"/>
      <c r="G416" s="523"/>
      <c r="H416" s="206">
        <v>0.01</v>
      </c>
      <c r="I416" s="207">
        <f>I413*H416</f>
        <v>225.94839999999996</v>
      </c>
    </row>
    <row r="417" spans="2:9" x14ac:dyDescent="0.25">
      <c r="B417" s="196"/>
      <c r="C417" s="197"/>
      <c r="D417" s="193"/>
      <c r="E417" s="521" t="s">
        <v>89</v>
      </c>
      <c r="F417" s="522"/>
      <c r="G417" s="523"/>
      <c r="H417" s="206">
        <v>0.05</v>
      </c>
      <c r="I417" s="207">
        <f>I413*H417</f>
        <v>1129.742</v>
      </c>
    </row>
    <row r="418" spans="2:9" ht="14.4" thickBot="1" x14ac:dyDescent="0.3">
      <c r="B418" s="196"/>
      <c r="C418" s="197"/>
      <c r="D418" s="193"/>
      <c r="E418" s="544" t="s">
        <v>90</v>
      </c>
      <c r="F418" s="545"/>
      <c r="G418" s="546"/>
      <c r="H418" s="209">
        <v>0.19</v>
      </c>
      <c r="I418" s="207">
        <f>H418*I417</f>
        <v>214.65098</v>
      </c>
    </row>
    <row r="419" spans="2:9" ht="14.4" thickBot="1" x14ac:dyDescent="0.3">
      <c r="B419" s="196"/>
      <c r="C419" s="197"/>
      <c r="D419" s="193"/>
      <c r="E419" s="547" t="s">
        <v>91</v>
      </c>
      <c r="F419" s="548"/>
      <c r="G419" s="548"/>
      <c r="H419" s="548"/>
      <c r="I419" s="210">
        <f>ROUND(I413+I414,0)</f>
        <v>29362</v>
      </c>
    </row>
    <row r="420" spans="2:9" s="480" customFormat="1" x14ac:dyDescent="0.25">
      <c r="B420" s="474"/>
      <c r="C420" s="475"/>
      <c r="D420" s="476"/>
      <c r="E420" s="306"/>
      <c r="F420" s="306"/>
      <c r="G420" s="306"/>
      <c r="H420" s="306"/>
      <c r="I420" s="477"/>
    </row>
    <row r="421" spans="2:9" s="480" customFormat="1" x14ac:dyDescent="0.25">
      <c r="B421" s="474"/>
      <c r="C421" s="475"/>
      <c r="D421" s="476"/>
      <c r="E421" s="306"/>
      <c r="F421" s="306"/>
      <c r="G421" s="306"/>
      <c r="H421" s="306"/>
      <c r="I421" s="477"/>
    </row>
    <row r="422" spans="2:9" x14ac:dyDescent="0.25">
      <c r="B422" s="474"/>
      <c r="C422" s="475"/>
      <c r="D422" s="476"/>
      <c r="E422" s="306"/>
      <c r="F422" s="306"/>
      <c r="G422" s="306"/>
      <c r="H422" s="306"/>
      <c r="I422" s="477"/>
    </row>
    <row r="423" spans="2:9" x14ac:dyDescent="0.25">
      <c r="B423" s="191"/>
      <c r="C423" s="192"/>
      <c r="D423" s="193"/>
      <c r="E423" s="211"/>
      <c r="F423" s="194"/>
      <c r="G423" s="194"/>
      <c r="H423" s="194"/>
      <c r="I423" s="195"/>
    </row>
    <row r="424" spans="2:9" x14ac:dyDescent="0.25">
      <c r="B424" s="196" t="s">
        <v>81</v>
      </c>
      <c r="C424" s="197"/>
      <c r="D424" s="193"/>
      <c r="E424" s="211"/>
      <c r="F424" s="632" t="s">
        <v>82</v>
      </c>
      <c r="G424" s="632"/>
      <c r="H424" s="632"/>
      <c r="I424" s="633"/>
    </row>
    <row r="425" spans="2:9" ht="14.4" thickBot="1" x14ac:dyDescent="0.3">
      <c r="B425" s="181" t="s">
        <v>83</v>
      </c>
      <c r="C425" s="182"/>
      <c r="D425" s="183"/>
      <c r="E425" s="242"/>
      <c r="F425" s="570" t="s">
        <v>84</v>
      </c>
      <c r="G425" s="570"/>
      <c r="H425" s="570"/>
      <c r="I425" s="571"/>
    </row>
    <row r="426" spans="2:9" ht="14.4" thickBot="1" x14ac:dyDescent="0.3"/>
    <row r="427" spans="2:9" ht="39.6" x14ac:dyDescent="0.25">
      <c r="B427" s="560" t="str">
        <f>+'[3]2- COMP BASICA'!$B$2</f>
        <v>REPARACIONES LOCATIVAS LABORATORIO GENETICA REGIONAL NOR OCCIDENTE DEL INSTITUTO NACIONAL DE MEDICINA LEGAL Y CIENCIAS FORENSES.</v>
      </c>
      <c r="C427" s="561"/>
      <c r="D427" s="561"/>
      <c r="E427" s="561"/>
      <c r="F427" s="561"/>
      <c r="G427" s="561"/>
      <c r="H427" s="271" t="s">
        <v>62</v>
      </c>
      <c r="I427" s="331" t="str">
        <f>+'[3]BASE DEL PRESUPUESTO'!$C$18</f>
        <v>INSTALACIONES HIDROSANITARIAS</v>
      </c>
    </row>
    <row r="428" spans="2:9" x14ac:dyDescent="0.25">
      <c r="B428" s="562"/>
      <c r="C428" s="563"/>
      <c r="D428" s="563"/>
      <c r="E428" s="563"/>
      <c r="F428" s="563"/>
      <c r="G428" s="563"/>
      <c r="H428" s="269" t="s">
        <v>63</v>
      </c>
      <c r="I428" s="404" t="str">
        <f>+'[3]BASE DEL PRESUPUESTO'!B28</f>
        <v>2.10</v>
      </c>
    </row>
    <row r="429" spans="2:9" ht="50.4" customHeight="1" thickBot="1" x14ac:dyDescent="0.3">
      <c r="B429" s="267" t="s">
        <v>64</v>
      </c>
      <c r="C429" s="565" t="str">
        <f>+'[3]BASE DEL PRESUPUESTO'!C28</f>
        <v>Suministro e instalación de tapa registro de 20×20 cm de empotrar, en acero inoxidable satinado· Dimensión interna: 20 x 20 cm · tapa 20 cm / marco 23 cm, · Acabado acero inoxidable satinado, Incluye mortero 1:3, sellador elástico monocomponente, chazos, tornillos y demás elementos y materiales necesarios para la ejecución de la actividad</v>
      </c>
      <c r="D429" s="565"/>
      <c r="E429" s="565"/>
      <c r="F429" s="565"/>
      <c r="G429" s="565"/>
      <c r="H429" s="266" t="s">
        <v>65</v>
      </c>
      <c r="I429" s="330" t="str">
        <f>+'[3]BASE DEL PRESUPUESTO'!D28</f>
        <v>UND</v>
      </c>
    </row>
    <row r="430" spans="2:9" ht="30.75" customHeight="1" x14ac:dyDescent="0.25">
      <c r="B430" s="264"/>
      <c r="C430" s="129"/>
      <c r="D430" s="129"/>
      <c r="E430" s="263"/>
      <c r="F430" s="262"/>
      <c r="G430" s="129"/>
      <c r="H430" s="129"/>
      <c r="I430" s="144"/>
    </row>
    <row r="431" spans="2:9" ht="14.4" thickBot="1" x14ac:dyDescent="0.3">
      <c r="B431" s="128" t="s">
        <v>66</v>
      </c>
      <c r="C431" s="129"/>
      <c r="D431" s="129"/>
      <c r="E431" s="211"/>
      <c r="F431" s="249"/>
      <c r="G431" s="132"/>
      <c r="H431" s="132"/>
      <c r="I431" s="133"/>
    </row>
    <row r="432" spans="2:9" x14ac:dyDescent="0.25">
      <c r="B432" s="533" t="s">
        <v>11</v>
      </c>
      <c r="C432" s="534"/>
      <c r="D432" s="135" t="s">
        <v>65</v>
      </c>
      <c r="E432" s="255" t="s">
        <v>67</v>
      </c>
      <c r="F432" s="248" t="s">
        <v>68</v>
      </c>
      <c r="G432" s="534" t="s">
        <v>69</v>
      </c>
      <c r="H432" s="535"/>
      <c r="I432" s="138"/>
    </row>
    <row r="433" spans="2:9" x14ac:dyDescent="0.25">
      <c r="B433" s="595" t="s">
        <v>28</v>
      </c>
      <c r="C433" s="596"/>
      <c r="D433" s="140" t="s">
        <v>29</v>
      </c>
      <c r="E433" s="141">
        <v>1</v>
      </c>
      <c r="F433" s="257">
        <f>ROUND(G445*10%,0)</f>
        <v>942</v>
      </c>
      <c r="G433" s="692">
        <f>ROUND(E433*F433,0)</f>
        <v>942</v>
      </c>
      <c r="H433" s="693"/>
      <c r="I433" s="133"/>
    </row>
    <row r="434" spans="2:9" x14ac:dyDescent="0.25">
      <c r="B434" s="595"/>
      <c r="C434" s="596"/>
      <c r="D434" s="140"/>
      <c r="E434" s="141"/>
      <c r="F434" s="257"/>
      <c r="G434" s="652"/>
      <c r="H434" s="653"/>
      <c r="I434" s="133"/>
    </row>
    <row r="435" spans="2:9" ht="14.4" thickBot="1" x14ac:dyDescent="0.3">
      <c r="B435" s="688"/>
      <c r="C435" s="689"/>
      <c r="D435" s="145"/>
      <c r="E435" s="208"/>
      <c r="F435" s="256"/>
      <c r="G435" s="661"/>
      <c r="H435" s="662"/>
      <c r="I435" s="133"/>
    </row>
    <row r="436" spans="2:9" ht="14.4" thickBot="1" x14ac:dyDescent="0.3">
      <c r="B436" s="148"/>
      <c r="C436" s="132"/>
      <c r="D436" s="129"/>
      <c r="E436" s="211"/>
      <c r="F436" s="249"/>
      <c r="G436" s="655" t="s">
        <v>71</v>
      </c>
      <c r="H436" s="656"/>
      <c r="I436" s="150">
        <f>ROUND(SUM(G433:H435),0)</f>
        <v>942</v>
      </c>
    </row>
    <row r="437" spans="2:9" ht="14.4" thickBot="1" x14ac:dyDescent="0.3">
      <c r="B437" s="128" t="s">
        <v>72</v>
      </c>
      <c r="C437" s="132"/>
      <c r="D437" s="129"/>
      <c r="E437" s="211"/>
      <c r="F437" s="249"/>
      <c r="G437" s="261"/>
      <c r="H437" s="261"/>
      <c r="I437" s="151"/>
    </row>
    <row r="438" spans="2:9" x14ac:dyDescent="0.25">
      <c r="B438" s="597" t="s">
        <v>11</v>
      </c>
      <c r="C438" s="598"/>
      <c r="D438" s="135" t="s">
        <v>65</v>
      </c>
      <c r="E438" s="255" t="s">
        <v>67</v>
      </c>
      <c r="F438" s="248" t="s">
        <v>68</v>
      </c>
      <c r="G438" s="643" t="s">
        <v>69</v>
      </c>
      <c r="H438" s="644"/>
      <c r="I438" s="152"/>
    </row>
    <row r="439" spans="2:9" x14ac:dyDescent="0.25">
      <c r="B439" s="695" t="str">
        <f>+'[3]2- COMP BASICA'!B75</f>
        <v>TAPA REGISTRO ACERO INOX SATINA DA 20*20 CON MARCO</v>
      </c>
      <c r="C439" s="696"/>
      <c r="D439" s="153" t="s">
        <v>108</v>
      </c>
      <c r="E439" s="422">
        <v>1</v>
      </c>
      <c r="F439" s="421">
        <v>87855.93</v>
      </c>
      <c r="G439" s="697">
        <f>+F439*E439</f>
        <v>87855.93</v>
      </c>
      <c r="H439" s="698"/>
      <c r="I439" s="259"/>
    </row>
    <row r="440" spans="2:9" x14ac:dyDescent="0.25">
      <c r="B440" s="603"/>
      <c r="C440" s="604"/>
      <c r="D440" s="140"/>
      <c r="E440" s="141"/>
      <c r="F440" s="254"/>
      <c r="G440" s="652"/>
      <c r="H440" s="653"/>
      <c r="I440" s="259"/>
    </row>
    <row r="441" spans="2:9" ht="14.4" thickBot="1" x14ac:dyDescent="0.3">
      <c r="B441" s="690"/>
      <c r="C441" s="691"/>
      <c r="D441" s="258"/>
      <c r="E441" s="253"/>
      <c r="F441" s="252"/>
      <c r="G441" s="581"/>
      <c r="H441" s="582"/>
      <c r="I441" s="259"/>
    </row>
    <row r="442" spans="2:9" ht="14.4" thickBot="1" x14ac:dyDescent="0.3">
      <c r="B442" s="148"/>
      <c r="C442" s="132"/>
      <c r="D442" s="129"/>
      <c r="E442" s="211"/>
      <c r="F442" s="249"/>
      <c r="G442" s="554" t="s">
        <v>71</v>
      </c>
      <c r="H442" s="555"/>
      <c r="I442" s="150">
        <f>SUM(G439:H441)</f>
        <v>87855.93</v>
      </c>
    </row>
    <row r="443" spans="2:9" ht="14.4" thickBot="1" x14ac:dyDescent="0.3">
      <c r="B443" s="128" t="s">
        <v>74</v>
      </c>
      <c r="C443" s="132"/>
      <c r="D443" s="129"/>
      <c r="E443" s="211"/>
      <c r="F443" s="249"/>
      <c r="G443" s="132"/>
      <c r="H443" s="132"/>
      <c r="I443" s="151"/>
    </row>
    <row r="444" spans="2:9" x14ac:dyDescent="0.25">
      <c r="B444" s="533" t="s">
        <v>11</v>
      </c>
      <c r="C444" s="534"/>
      <c r="D444" s="135" t="s">
        <v>65</v>
      </c>
      <c r="E444" s="248" t="s">
        <v>75</v>
      </c>
      <c r="F444" s="135" t="s">
        <v>76</v>
      </c>
      <c r="G444" s="534" t="s">
        <v>77</v>
      </c>
      <c r="H444" s="535"/>
      <c r="I444" s="162"/>
    </row>
    <row r="445" spans="2:9" x14ac:dyDescent="0.25">
      <c r="B445" s="536" t="str">
        <f>+'[3]1- CUADRILLAS'!A43</f>
        <v>CUADRILLA BB (INSTALACIONES)</v>
      </c>
      <c r="C445" s="537"/>
      <c r="D445" s="163" t="s">
        <v>24</v>
      </c>
      <c r="E445" s="164">
        <f>+'[3]1- CUADRILLAS'!D43</f>
        <v>47080</v>
      </c>
      <c r="F445" s="199">
        <v>0.2</v>
      </c>
      <c r="G445" s="572">
        <f>+F445*E445</f>
        <v>9416</v>
      </c>
      <c r="H445" s="573"/>
      <c r="I445" s="151"/>
    </row>
    <row r="446" spans="2:9" ht="14.4" thickBot="1" x14ac:dyDescent="0.3">
      <c r="B446" s="576"/>
      <c r="C446" s="577"/>
      <c r="D446" s="166"/>
      <c r="E446" s="251"/>
      <c r="F446" s="250"/>
      <c r="G446" s="694"/>
      <c r="H446" s="578"/>
      <c r="I446" s="151"/>
    </row>
    <row r="447" spans="2:9" ht="14.4" thickBot="1" x14ac:dyDescent="0.3">
      <c r="B447" s="169"/>
      <c r="C447" s="132"/>
      <c r="D447" s="129"/>
      <c r="E447" s="211"/>
      <c r="F447" s="249"/>
      <c r="G447" s="554" t="s">
        <v>71</v>
      </c>
      <c r="H447" s="555"/>
      <c r="I447" s="150">
        <f>(SUM(G445))</f>
        <v>9416</v>
      </c>
    </row>
    <row r="448" spans="2:9" ht="14.4" thickBot="1" x14ac:dyDescent="0.3">
      <c r="B448" s="128" t="s">
        <v>79</v>
      </c>
      <c r="C448" s="160"/>
      <c r="D448" s="129"/>
      <c r="E448" s="211"/>
      <c r="F448" s="249"/>
      <c r="G448" s="132"/>
      <c r="H448" s="132"/>
      <c r="I448" s="151"/>
    </row>
    <row r="449" spans="2:9" x14ac:dyDescent="0.25">
      <c r="B449" s="533" t="s">
        <v>11</v>
      </c>
      <c r="C449" s="534"/>
      <c r="D449" s="135" t="s">
        <v>65</v>
      </c>
      <c r="E449" s="248" t="s">
        <v>75</v>
      </c>
      <c r="F449" s="135" t="s">
        <v>76</v>
      </c>
      <c r="G449" s="534" t="s">
        <v>77</v>
      </c>
      <c r="H449" s="535"/>
      <c r="I449" s="162"/>
    </row>
    <row r="450" spans="2:9" ht="14.4" thickBot="1" x14ac:dyDescent="0.3">
      <c r="B450" s="576"/>
      <c r="C450" s="577"/>
      <c r="D450" s="166"/>
      <c r="E450" s="251"/>
      <c r="F450" s="250"/>
      <c r="G450" s="577"/>
      <c r="H450" s="578"/>
      <c r="I450" s="151"/>
    </row>
    <row r="451" spans="2:9" ht="14.4" thickBot="1" x14ac:dyDescent="0.3">
      <c r="B451" s="172"/>
      <c r="C451" s="173"/>
      <c r="D451" s="174"/>
      <c r="E451" s="246"/>
      <c r="F451" s="245"/>
      <c r="G451" s="593" t="s">
        <v>71</v>
      </c>
      <c r="H451" s="594"/>
      <c r="I451" s="150">
        <f>ROUND(SUM(G450:H450),0)</f>
        <v>0</v>
      </c>
    </row>
    <row r="452" spans="2:9" ht="14.4" thickBot="1" x14ac:dyDescent="0.3">
      <c r="B452" s="148"/>
      <c r="C452" s="132"/>
      <c r="D452" s="129"/>
      <c r="E452" s="244"/>
      <c r="F452" s="243"/>
      <c r="G452" s="132"/>
      <c r="H452" s="179"/>
      <c r="I452" s="180"/>
    </row>
    <row r="453" spans="2:9" ht="14.4" thickBot="1" x14ac:dyDescent="0.3">
      <c r="B453" s="181"/>
      <c r="C453" s="182"/>
      <c r="D453" s="183"/>
      <c r="E453" s="217"/>
      <c r="F453" s="601" t="s">
        <v>80</v>
      </c>
      <c r="G453" s="601"/>
      <c r="H453" s="602"/>
      <c r="I453" s="185">
        <f>(SUM(I433:I451))</f>
        <v>98213.93</v>
      </c>
    </row>
    <row r="454" spans="2:9" ht="15" customHeight="1" thickBot="1" x14ac:dyDescent="0.3">
      <c r="B454" s="186"/>
      <c r="C454" s="187"/>
      <c r="D454" s="188"/>
      <c r="E454" s="549" t="s">
        <v>86</v>
      </c>
      <c r="F454" s="550"/>
      <c r="G454" s="550"/>
      <c r="H454" s="550"/>
      <c r="I454" s="203">
        <f>+SUM(I455:I458)</f>
        <v>29415.072035000001</v>
      </c>
    </row>
    <row r="455" spans="2:9" x14ac:dyDescent="0.25">
      <c r="B455" s="196"/>
      <c r="C455" s="197"/>
      <c r="D455" s="193"/>
      <c r="E455" s="551" t="s">
        <v>87</v>
      </c>
      <c r="F455" s="552"/>
      <c r="G455" s="553"/>
      <c r="H455" s="204">
        <v>0.23</v>
      </c>
      <c r="I455" s="205">
        <f>I453*H455</f>
        <v>22589.2039</v>
      </c>
    </row>
    <row r="456" spans="2:9" x14ac:dyDescent="0.25">
      <c r="B456" s="196"/>
      <c r="C456" s="197"/>
      <c r="D456" s="193"/>
      <c r="E456" s="521" t="s">
        <v>88</v>
      </c>
      <c r="F456" s="522"/>
      <c r="G456" s="523"/>
      <c r="H456" s="206">
        <v>0.01</v>
      </c>
      <c r="I456" s="207">
        <f>I453*H456</f>
        <v>982.13929999999993</v>
      </c>
    </row>
    <row r="457" spans="2:9" x14ac:dyDescent="0.25">
      <c r="B457" s="196"/>
      <c r="C457" s="197"/>
      <c r="D457" s="193"/>
      <c r="E457" s="521" t="s">
        <v>89</v>
      </c>
      <c r="F457" s="522"/>
      <c r="G457" s="523"/>
      <c r="H457" s="206">
        <v>0.05</v>
      </c>
      <c r="I457" s="207">
        <f>I453*H457</f>
        <v>4910.6965</v>
      </c>
    </row>
    <row r="458" spans="2:9" ht="14.4" thickBot="1" x14ac:dyDescent="0.3">
      <c r="B458" s="196"/>
      <c r="C458" s="197"/>
      <c r="D458" s="193"/>
      <c r="E458" s="544" t="s">
        <v>90</v>
      </c>
      <c r="F458" s="545"/>
      <c r="G458" s="546"/>
      <c r="H458" s="209">
        <v>0.19</v>
      </c>
      <c r="I458" s="207">
        <f>H458*I457</f>
        <v>933.03233499999999</v>
      </c>
    </row>
    <row r="459" spans="2:9" ht="14.4" thickBot="1" x14ac:dyDescent="0.3">
      <c r="B459" s="196"/>
      <c r="C459" s="197"/>
      <c r="D459" s="193"/>
      <c r="E459" s="547" t="s">
        <v>91</v>
      </c>
      <c r="F459" s="548"/>
      <c r="G459" s="548"/>
      <c r="H459" s="548"/>
      <c r="I459" s="210">
        <f>ROUND(I453+I454,0)</f>
        <v>127629</v>
      </c>
    </row>
    <row r="460" spans="2:9" x14ac:dyDescent="0.25">
      <c r="B460" s="474"/>
      <c r="C460" s="478"/>
      <c r="D460" s="479"/>
      <c r="E460" s="306"/>
      <c r="F460" s="306"/>
      <c r="G460" s="306"/>
      <c r="H460" s="306"/>
      <c r="I460" s="477"/>
    </row>
    <row r="461" spans="2:9" x14ac:dyDescent="0.25">
      <c r="B461" s="474"/>
      <c r="C461" s="478"/>
      <c r="D461" s="479"/>
      <c r="E461" s="306"/>
      <c r="F461" s="306"/>
      <c r="G461" s="306"/>
      <c r="H461" s="306"/>
      <c r="I461" s="477"/>
    </row>
    <row r="462" spans="2:9" x14ac:dyDescent="0.25">
      <c r="B462" s="196"/>
      <c r="C462" s="201"/>
      <c r="D462" s="202"/>
      <c r="E462" s="211"/>
      <c r="F462" s="473"/>
      <c r="G462" s="473"/>
      <c r="H462" s="473"/>
      <c r="I462" s="213"/>
    </row>
    <row r="463" spans="2:9" x14ac:dyDescent="0.25">
      <c r="B463" s="191"/>
      <c r="C463" s="192"/>
      <c r="D463" s="193"/>
      <c r="E463" s="211"/>
      <c r="F463" s="194"/>
      <c r="G463" s="194"/>
      <c r="H463" s="194"/>
      <c r="I463" s="195"/>
    </row>
    <row r="464" spans="2:9" x14ac:dyDescent="0.25">
      <c r="B464" s="196" t="s">
        <v>81</v>
      </c>
      <c r="C464" s="197"/>
      <c r="D464" s="193"/>
      <c r="E464" s="211"/>
      <c r="F464" s="632" t="s">
        <v>82</v>
      </c>
      <c r="G464" s="632"/>
      <c r="H464" s="632"/>
      <c r="I464" s="633"/>
    </row>
    <row r="465" spans="2:9" ht="14.4" thickBot="1" x14ac:dyDescent="0.3">
      <c r="B465" s="181" t="s">
        <v>83</v>
      </c>
      <c r="C465" s="182"/>
      <c r="D465" s="183"/>
      <c r="E465" s="242"/>
      <c r="F465" s="570" t="s">
        <v>84</v>
      </c>
      <c r="G465" s="570"/>
      <c r="H465" s="570"/>
      <c r="I465" s="571"/>
    </row>
    <row r="466" spans="2:9" x14ac:dyDescent="0.25">
      <c r="E466" s="190"/>
    </row>
  </sheetData>
  <mergeCells count="468">
    <mergeCell ref="F465:I465"/>
    <mergeCell ref="F272:I272"/>
    <mergeCell ref="F273:I273"/>
    <mergeCell ref="F305:I305"/>
    <mergeCell ref="F306:I306"/>
    <mergeCell ref="F386:I386"/>
    <mergeCell ref="F387:I387"/>
    <mergeCell ref="F424:I424"/>
    <mergeCell ref="F425:I425"/>
    <mergeCell ref="F464:I464"/>
    <mergeCell ref="G371:H371"/>
    <mergeCell ref="G358:H358"/>
    <mergeCell ref="G290:H290"/>
    <mergeCell ref="G286:H286"/>
    <mergeCell ref="G434:H434"/>
    <mergeCell ref="G367:H367"/>
    <mergeCell ref="G368:H368"/>
    <mergeCell ref="B349:G350"/>
    <mergeCell ref="G283:H283"/>
    <mergeCell ref="G284:H284"/>
    <mergeCell ref="B275:G276"/>
    <mergeCell ref="C277:G277"/>
    <mergeCell ref="B297:C297"/>
    <mergeCell ref="G297:H297"/>
    <mergeCell ref="F44:I44"/>
    <mergeCell ref="F45:I45"/>
    <mergeCell ref="F88:I88"/>
    <mergeCell ref="F89:I89"/>
    <mergeCell ref="F134:I134"/>
    <mergeCell ref="F135:I135"/>
    <mergeCell ref="G59:H59"/>
    <mergeCell ref="G60:H60"/>
    <mergeCell ref="G56:H56"/>
    <mergeCell ref="B47:G48"/>
    <mergeCell ref="F226:I226"/>
    <mergeCell ref="G53:H53"/>
    <mergeCell ref="G117:H117"/>
    <mergeCell ref="G118:H118"/>
    <mergeCell ref="F120:H120"/>
    <mergeCell ref="G190:H190"/>
    <mergeCell ref="G162:H162"/>
    <mergeCell ref="G164:H164"/>
    <mergeCell ref="G142:H142"/>
    <mergeCell ref="B137:G138"/>
    <mergeCell ref="C139:G139"/>
    <mergeCell ref="B142:C142"/>
    <mergeCell ref="B117:C117"/>
    <mergeCell ref="B209:C209"/>
    <mergeCell ref="G209:H209"/>
    <mergeCell ref="B203:C203"/>
    <mergeCell ref="G203:H203"/>
    <mergeCell ref="B204:C204"/>
    <mergeCell ref="B450:C450"/>
    <mergeCell ref="G450:H450"/>
    <mergeCell ref="G451:H451"/>
    <mergeCell ref="F453:H453"/>
    <mergeCell ref="G442:H442"/>
    <mergeCell ref="B444:C444"/>
    <mergeCell ref="G444:H444"/>
    <mergeCell ref="B445:C445"/>
    <mergeCell ref="G445:H445"/>
    <mergeCell ref="B449:C449"/>
    <mergeCell ref="G449:H449"/>
    <mergeCell ref="B438:C438"/>
    <mergeCell ref="G438:H438"/>
    <mergeCell ref="B439:C439"/>
    <mergeCell ref="G439:H439"/>
    <mergeCell ref="B440:C440"/>
    <mergeCell ref="B433:C433"/>
    <mergeCell ref="G433:H433"/>
    <mergeCell ref="B434:C434"/>
    <mergeCell ref="B446:C446"/>
    <mergeCell ref="G446:H446"/>
    <mergeCell ref="G447:H447"/>
    <mergeCell ref="G436:H436"/>
    <mergeCell ref="F258:H258"/>
    <mergeCell ref="F375:H375"/>
    <mergeCell ref="G366:H366"/>
    <mergeCell ref="B367:C367"/>
    <mergeCell ref="G440:H440"/>
    <mergeCell ref="B441:C441"/>
    <mergeCell ref="G441:H441"/>
    <mergeCell ref="B427:G428"/>
    <mergeCell ref="C429:G429"/>
    <mergeCell ref="B432:C432"/>
    <mergeCell ref="B249:C249"/>
    <mergeCell ref="G249:H249"/>
    <mergeCell ref="B250:C250"/>
    <mergeCell ref="G250:H250"/>
    <mergeCell ref="B435:C435"/>
    <mergeCell ref="G435:H435"/>
    <mergeCell ref="G254:H254"/>
    <mergeCell ref="B255:C255"/>
    <mergeCell ref="G255:H255"/>
    <mergeCell ref="G256:H256"/>
    <mergeCell ref="G243:H243"/>
    <mergeCell ref="B244:C244"/>
    <mergeCell ref="G244:H244"/>
    <mergeCell ref="B245:C245"/>
    <mergeCell ref="B248:C248"/>
    <mergeCell ref="G248:H248"/>
    <mergeCell ref="G238:H238"/>
    <mergeCell ref="B240:C240"/>
    <mergeCell ref="G240:H240"/>
    <mergeCell ref="B241:C241"/>
    <mergeCell ref="G251:H251"/>
    <mergeCell ref="B253:C253"/>
    <mergeCell ref="G253:H253"/>
    <mergeCell ref="B242:C242"/>
    <mergeCell ref="G242:H242"/>
    <mergeCell ref="B243:C243"/>
    <mergeCell ref="B235:C235"/>
    <mergeCell ref="G235:H235"/>
    <mergeCell ref="F227:I227"/>
    <mergeCell ref="E216:G216"/>
    <mergeCell ref="G245:H245"/>
    <mergeCell ref="G246:H246"/>
    <mergeCell ref="B236:C236"/>
    <mergeCell ref="G236:H236"/>
    <mergeCell ref="B237:C237"/>
    <mergeCell ref="G237:H237"/>
    <mergeCell ref="B199:C199"/>
    <mergeCell ref="G199:H199"/>
    <mergeCell ref="G204:H204"/>
    <mergeCell ref="G205:H205"/>
    <mergeCell ref="B207:C207"/>
    <mergeCell ref="G207:H207"/>
    <mergeCell ref="G373:H373"/>
    <mergeCell ref="G363:H363"/>
    <mergeCell ref="B365:C365"/>
    <mergeCell ref="G365:H365"/>
    <mergeCell ref="B366:C366"/>
    <mergeCell ref="G196:H196"/>
    <mergeCell ref="B197:C197"/>
    <mergeCell ref="G197:H197"/>
    <mergeCell ref="B198:C198"/>
    <mergeCell ref="G198:H198"/>
    <mergeCell ref="G362:H362"/>
    <mergeCell ref="G200:H200"/>
    <mergeCell ref="B202:C202"/>
    <mergeCell ref="G202:H202"/>
    <mergeCell ref="B372:C372"/>
    <mergeCell ref="G372:H372"/>
    <mergeCell ref="B208:C208"/>
    <mergeCell ref="G208:H208"/>
    <mergeCell ref="G241:H241"/>
    <mergeCell ref="F212:H212"/>
    <mergeCell ref="G355:H355"/>
    <mergeCell ref="B356:C356"/>
    <mergeCell ref="G356:H356"/>
    <mergeCell ref="B370:C370"/>
    <mergeCell ref="G370:H370"/>
    <mergeCell ref="B360:C360"/>
    <mergeCell ref="G360:H360"/>
    <mergeCell ref="B361:C361"/>
    <mergeCell ref="G361:H361"/>
    <mergeCell ref="B362:C362"/>
    <mergeCell ref="B357:C357"/>
    <mergeCell ref="G357:H357"/>
    <mergeCell ref="B143:C143"/>
    <mergeCell ref="B144:C144"/>
    <mergeCell ref="B145:C145"/>
    <mergeCell ref="G25:H25"/>
    <mergeCell ref="B27:C27"/>
    <mergeCell ref="G27:H27"/>
    <mergeCell ref="B58:C58"/>
    <mergeCell ref="G58:H58"/>
    <mergeCell ref="B23:C23"/>
    <mergeCell ref="B24:C24"/>
    <mergeCell ref="G18:H18"/>
    <mergeCell ref="G20:H20"/>
    <mergeCell ref="B22:C22"/>
    <mergeCell ref="G22:H22"/>
    <mergeCell ref="B19:C19"/>
    <mergeCell ref="G19:H19"/>
    <mergeCell ref="G24:H24"/>
    <mergeCell ref="G23:H23"/>
    <mergeCell ref="G63:H63"/>
    <mergeCell ref="G64:H64"/>
    <mergeCell ref="G62:H62"/>
    <mergeCell ref="C49:G49"/>
    <mergeCell ref="B52:C52"/>
    <mergeCell ref="G52:H52"/>
    <mergeCell ref="B53:C53"/>
    <mergeCell ref="B54:C54"/>
    <mergeCell ref="G54:H54"/>
    <mergeCell ref="G116:H116"/>
    <mergeCell ref="B67:C67"/>
    <mergeCell ref="G67:H67"/>
    <mergeCell ref="B68:C68"/>
    <mergeCell ref="G68:H68"/>
    <mergeCell ref="G69:H69"/>
    <mergeCell ref="B104:C104"/>
    <mergeCell ref="B105:C105"/>
    <mergeCell ref="B96:C96"/>
    <mergeCell ref="G96:H96"/>
    <mergeCell ref="B97:C97"/>
    <mergeCell ref="G97:H97"/>
    <mergeCell ref="B110:C110"/>
    <mergeCell ref="G110:H110"/>
    <mergeCell ref="G100:H100"/>
    <mergeCell ref="B102:C102"/>
    <mergeCell ref="G102:H102"/>
    <mergeCell ref="G107:H107"/>
    <mergeCell ref="B106:C106"/>
    <mergeCell ref="B116:C116"/>
    <mergeCell ref="G103:H103"/>
    <mergeCell ref="B111:C111"/>
    <mergeCell ref="B115:C115"/>
    <mergeCell ref="G115:H115"/>
    <mergeCell ref="B289:C289"/>
    <mergeCell ref="B319:C319"/>
    <mergeCell ref="B293:C293"/>
    <mergeCell ref="G295:H295"/>
    <mergeCell ref="C93:G93"/>
    <mergeCell ref="B103:C103"/>
    <mergeCell ref="G112:H112"/>
    <mergeCell ref="G113:H113"/>
    <mergeCell ref="B99:C99"/>
    <mergeCell ref="G99:H99"/>
    <mergeCell ref="F302:H302"/>
    <mergeCell ref="B321:C321"/>
    <mergeCell ref="B322:C322"/>
    <mergeCell ref="G299:H299"/>
    <mergeCell ref="B299:C299"/>
    <mergeCell ref="B292:C292"/>
    <mergeCell ref="G292:H292"/>
    <mergeCell ref="G298:H298"/>
    <mergeCell ref="B323:C323"/>
    <mergeCell ref="G323:H323"/>
    <mergeCell ref="G314:H314"/>
    <mergeCell ref="G327:H327"/>
    <mergeCell ref="G293:H293"/>
    <mergeCell ref="B294:C294"/>
    <mergeCell ref="G294:H294"/>
    <mergeCell ref="B326:C326"/>
    <mergeCell ref="G326:H326"/>
    <mergeCell ref="G300:H300"/>
    <mergeCell ref="G322:H322"/>
    <mergeCell ref="B313:C313"/>
    <mergeCell ref="G320:H320"/>
    <mergeCell ref="B320:C320"/>
    <mergeCell ref="B308:G309"/>
    <mergeCell ref="C310:G310"/>
    <mergeCell ref="G28:H28"/>
    <mergeCell ref="B66:C66"/>
    <mergeCell ref="G66:H66"/>
    <mergeCell ref="G324:H324"/>
    <mergeCell ref="G313:H313"/>
    <mergeCell ref="G315:H315"/>
    <mergeCell ref="G316:H316"/>
    <mergeCell ref="B315:C315"/>
    <mergeCell ref="B318:C318"/>
    <mergeCell ref="G319:H319"/>
    <mergeCell ref="G73:H73"/>
    <mergeCell ref="G74:H74"/>
    <mergeCell ref="B29:C29"/>
    <mergeCell ref="G29:H29"/>
    <mergeCell ref="G30:H30"/>
    <mergeCell ref="F32:H32"/>
    <mergeCell ref="B55:C55"/>
    <mergeCell ref="G55:H55"/>
    <mergeCell ref="G61:H61"/>
    <mergeCell ref="B63:C63"/>
    <mergeCell ref="G145:H145"/>
    <mergeCell ref="B98:C98"/>
    <mergeCell ref="G98:H98"/>
    <mergeCell ref="B2:G3"/>
    <mergeCell ref="C4:G4"/>
    <mergeCell ref="B7:C7"/>
    <mergeCell ref="B8:C8"/>
    <mergeCell ref="G8:H8"/>
    <mergeCell ref="B71:C71"/>
    <mergeCell ref="G71:H71"/>
    <mergeCell ref="G7:H7"/>
    <mergeCell ref="G14:H14"/>
    <mergeCell ref="G15:H15"/>
    <mergeCell ref="G16:H16"/>
    <mergeCell ref="G143:H143"/>
    <mergeCell ref="G144:H144"/>
    <mergeCell ref="F76:H76"/>
    <mergeCell ref="B91:G92"/>
    <mergeCell ref="G72:H72"/>
    <mergeCell ref="B73:C73"/>
    <mergeCell ref="G17:H17"/>
    <mergeCell ref="B9:C9"/>
    <mergeCell ref="G9:H9"/>
    <mergeCell ref="B10:C10"/>
    <mergeCell ref="G10:H10"/>
    <mergeCell ref="G11:H11"/>
    <mergeCell ref="B13:C13"/>
    <mergeCell ref="G13:H13"/>
    <mergeCell ref="G111:H111"/>
    <mergeCell ref="B107:C107"/>
    <mergeCell ref="G108:H108"/>
    <mergeCell ref="G104:H104"/>
    <mergeCell ref="G105:H105"/>
    <mergeCell ref="G106:H106"/>
    <mergeCell ref="B112:C112"/>
    <mergeCell ref="G161:H161"/>
    <mergeCell ref="B156:C156"/>
    <mergeCell ref="G156:H156"/>
    <mergeCell ref="B287:C287"/>
    <mergeCell ref="B288:C288"/>
    <mergeCell ref="G146:H146"/>
    <mergeCell ref="B148:C148"/>
    <mergeCell ref="G148:H148"/>
    <mergeCell ref="G149:H149"/>
    <mergeCell ref="G150:H150"/>
    <mergeCell ref="G151:H151"/>
    <mergeCell ref="B149:C149"/>
    <mergeCell ref="B150:C150"/>
    <mergeCell ref="B151:C151"/>
    <mergeCell ref="B152:C152"/>
    <mergeCell ref="G152:H152"/>
    <mergeCell ref="B283:C283"/>
    <mergeCell ref="B190:C190"/>
    <mergeCell ref="B328:C328"/>
    <mergeCell ref="G328:H328"/>
    <mergeCell ref="G329:H329"/>
    <mergeCell ref="G289:H289"/>
    <mergeCell ref="B280:C280"/>
    <mergeCell ref="G280:H280"/>
    <mergeCell ref="B281:C281"/>
    <mergeCell ref="G281:H281"/>
    <mergeCell ref="B327:C327"/>
    <mergeCell ref="E341:G341"/>
    <mergeCell ref="E342:H342"/>
    <mergeCell ref="B282:C282"/>
    <mergeCell ref="G282:H282"/>
    <mergeCell ref="G331:H331"/>
    <mergeCell ref="B333:C333"/>
    <mergeCell ref="G333:H333"/>
    <mergeCell ref="G334:H334"/>
    <mergeCell ref="B331:C331"/>
    <mergeCell ref="B286:C286"/>
    <mergeCell ref="G287:H287"/>
    <mergeCell ref="G288:H288"/>
    <mergeCell ref="B153:C153"/>
    <mergeCell ref="G153:H153"/>
    <mergeCell ref="G154:H154"/>
    <mergeCell ref="B158:C158"/>
    <mergeCell ref="G159:H159"/>
    <mergeCell ref="B163:C163"/>
    <mergeCell ref="G163:H163"/>
    <mergeCell ref="B157:C157"/>
    <mergeCell ref="G157:H157"/>
    <mergeCell ref="G158:H158"/>
    <mergeCell ref="B161:C161"/>
    <mergeCell ref="B191:C191"/>
    <mergeCell ref="G191:H191"/>
    <mergeCell ref="E167:H167"/>
    <mergeCell ref="E168:G168"/>
    <mergeCell ref="E169:G169"/>
    <mergeCell ref="B183:G184"/>
    <mergeCell ref="B194:C194"/>
    <mergeCell ref="G194:H194"/>
    <mergeCell ref="B195:C195"/>
    <mergeCell ref="G195:H195"/>
    <mergeCell ref="B196:C196"/>
    <mergeCell ref="F166:H166"/>
    <mergeCell ref="C185:G185"/>
    <mergeCell ref="B188:C188"/>
    <mergeCell ref="G188:H188"/>
    <mergeCell ref="B189:C189"/>
    <mergeCell ref="B406:C406"/>
    <mergeCell ref="G407:H407"/>
    <mergeCell ref="B389:G390"/>
    <mergeCell ref="C391:G391"/>
    <mergeCell ref="B394:C394"/>
    <mergeCell ref="G394:H394"/>
    <mergeCell ref="B395:C395"/>
    <mergeCell ref="G395:H395"/>
    <mergeCell ref="B396:C396"/>
    <mergeCell ref="G396:H396"/>
    <mergeCell ref="B410:C410"/>
    <mergeCell ref="G410:H410"/>
    <mergeCell ref="G397:H397"/>
    <mergeCell ref="E33:H33"/>
    <mergeCell ref="E34:G34"/>
    <mergeCell ref="E35:G35"/>
    <mergeCell ref="E36:G36"/>
    <mergeCell ref="E37:G37"/>
    <mergeCell ref="E38:H38"/>
    <mergeCell ref="E124:G124"/>
    <mergeCell ref="B409:C409"/>
    <mergeCell ref="G409:H409"/>
    <mergeCell ref="F413:H413"/>
    <mergeCell ref="B400:C400"/>
    <mergeCell ref="G400:H400"/>
    <mergeCell ref="B401:C401"/>
    <mergeCell ref="G401:H401"/>
    <mergeCell ref="G402:H402"/>
    <mergeCell ref="B405:C405"/>
    <mergeCell ref="G405:H405"/>
    <mergeCell ref="E121:H121"/>
    <mergeCell ref="E122:G122"/>
    <mergeCell ref="E123:G123"/>
    <mergeCell ref="B399:C399"/>
    <mergeCell ref="G399:H399"/>
    <mergeCell ref="B404:C404"/>
    <mergeCell ref="G404:H404"/>
    <mergeCell ref="E125:G125"/>
    <mergeCell ref="E126:H126"/>
    <mergeCell ref="G192:H192"/>
    <mergeCell ref="E77:H77"/>
    <mergeCell ref="E78:G78"/>
    <mergeCell ref="E79:G79"/>
    <mergeCell ref="E80:G80"/>
    <mergeCell ref="E81:G81"/>
    <mergeCell ref="E82:H82"/>
    <mergeCell ref="E170:G170"/>
    <mergeCell ref="E171:G171"/>
    <mergeCell ref="E172:H172"/>
    <mergeCell ref="E213:H213"/>
    <mergeCell ref="E214:G214"/>
    <mergeCell ref="E215:G215"/>
    <mergeCell ref="G189:H189"/>
    <mergeCell ref="G210:H210"/>
    <mergeCell ref="F180:I180"/>
    <mergeCell ref="F181:I181"/>
    <mergeCell ref="E217:G217"/>
    <mergeCell ref="E218:H218"/>
    <mergeCell ref="E259:H259"/>
    <mergeCell ref="E260:G260"/>
    <mergeCell ref="E261:G261"/>
    <mergeCell ref="E262:G262"/>
    <mergeCell ref="B229:G230"/>
    <mergeCell ref="C231:G231"/>
    <mergeCell ref="B234:C234"/>
    <mergeCell ref="G234:H234"/>
    <mergeCell ref="E263:G263"/>
    <mergeCell ref="E264:H264"/>
    <mergeCell ref="E337:H337"/>
    <mergeCell ref="E338:G338"/>
    <mergeCell ref="E339:G339"/>
    <mergeCell ref="E340:G340"/>
    <mergeCell ref="F336:H336"/>
    <mergeCell ref="G332:H332"/>
    <mergeCell ref="G318:H318"/>
    <mergeCell ref="G321:H321"/>
    <mergeCell ref="F347:I347"/>
    <mergeCell ref="F348:I348"/>
    <mergeCell ref="E376:H376"/>
    <mergeCell ref="E377:G377"/>
    <mergeCell ref="E378:G378"/>
    <mergeCell ref="E379:G379"/>
    <mergeCell ref="C351:G351"/>
    <mergeCell ref="B354:C354"/>
    <mergeCell ref="G354:H354"/>
    <mergeCell ref="B355:C355"/>
    <mergeCell ref="E380:G380"/>
    <mergeCell ref="E381:H381"/>
    <mergeCell ref="E414:H414"/>
    <mergeCell ref="E415:G415"/>
    <mergeCell ref="E416:G416"/>
    <mergeCell ref="E417:G417"/>
    <mergeCell ref="G411:H411"/>
    <mergeCell ref="G406:H406"/>
    <mergeCell ref="E458:G458"/>
    <mergeCell ref="E459:H459"/>
    <mergeCell ref="E418:G418"/>
    <mergeCell ref="E419:H419"/>
    <mergeCell ref="E454:H454"/>
    <mergeCell ref="E455:G455"/>
    <mergeCell ref="E456:G456"/>
    <mergeCell ref="E457:G457"/>
    <mergeCell ref="G432:H432"/>
  </mergeCells>
  <printOptions horizontalCentered="1"/>
  <pageMargins left="0.70866141732283472" right="0.70866141732283472" top="1.3779527559055118" bottom="0.74803149606299213" header="0.31496062992125984" footer="0.31496062992125984"/>
  <pageSetup scale="74" orientation="portrait" r:id="rId1"/>
  <rowBreaks count="9" manualBreakCount="9">
    <brk id="45" min="1" max="8" man="1"/>
    <brk id="89" min="1" max="8" man="1"/>
    <brk id="135" min="1" max="8" man="1"/>
    <brk id="181" min="1" max="8" man="1"/>
    <brk id="227" min="1" max="8" man="1"/>
    <brk id="273" min="1" max="8" man="1"/>
    <brk id="306" min="1" max="8" man="1"/>
    <brk id="387" min="1" max="8" man="1"/>
    <brk id="425" min="1" max="8" man="1"/>
  </rowBreaks>
  <colBreaks count="1" manualBreakCount="1">
    <brk id="9" min="1" max="373" man="1"/>
  </col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719"/>
  <sheetViews>
    <sheetView view="pageBreakPreview" topLeftCell="A36" zoomScale="80" zoomScaleNormal="80" zoomScaleSheetLayoutView="80" workbookViewId="0">
      <selection activeCell="K2716" sqref="K2716"/>
    </sheetView>
  </sheetViews>
  <sheetFormatPr baseColWidth="10" defaultColWidth="11.44140625" defaultRowHeight="15.6" x14ac:dyDescent="0.3"/>
  <cols>
    <col min="1" max="1" width="18" style="100" customWidth="1"/>
    <col min="2" max="2" width="28.6640625" style="100" customWidth="1"/>
    <col min="3" max="3" width="12.88671875" style="100" customWidth="1"/>
    <col min="4" max="4" width="18.6640625" style="100" customWidth="1"/>
    <col min="5" max="5" width="21.33203125" style="100" customWidth="1"/>
    <col min="6" max="6" width="24.6640625" style="101" customWidth="1"/>
    <col min="7" max="7" width="18.6640625" style="100" customWidth="1"/>
    <col min="8" max="8" width="25.109375" style="101" customWidth="1"/>
    <col min="9" max="9" width="11.44140625" style="5"/>
    <col min="10" max="10" width="16.109375" style="5" bestFit="1" customWidth="1"/>
    <col min="11" max="16384" width="11.44140625" style="5"/>
  </cols>
  <sheetData>
    <row r="1" spans="1:8" x14ac:dyDescent="0.3">
      <c r="A1" s="1"/>
      <c r="B1" s="2"/>
      <c r="C1" s="2"/>
      <c r="D1" s="2"/>
      <c r="E1" s="2"/>
      <c r="F1" s="3"/>
      <c r="G1" s="2"/>
      <c r="H1" s="4"/>
    </row>
    <row r="2" spans="1:8" ht="84" customHeight="1" thickBot="1" x14ac:dyDescent="0.55000000000000004">
      <c r="A2" s="772" t="s">
        <v>0</v>
      </c>
      <c r="B2" s="773"/>
      <c r="C2" s="773"/>
      <c r="D2" s="773"/>
      <c r="E2" s="773"/>
      <c r="F2" s="773"/>
      <c r="G2" s="773"/>
      <c r="H2" s="774"/>
    </row>
    <row r="3" spans="1:8" ht="16.2" thickTop="1" x14ac:dyDescent="0.3">
      <c r="A3" s="704" t="s">
        <v>50</v>
      </c>
      <c r="B3" s="705"/>
      <c r="C3" s="705"/>
      <c r="D3" s="705"/>
      <c r="E3" s="705"/>
      <c r="F3" s="705"/>
      <c r="G3" s="705"/>
      <c r="H3" s="706"/>
    </row>
    <row r="4" spans="1:8" x14ac:dyDescent="0.3">
      <c r="A4" s="707"/>
      <c r="B4" s="708"/>
      <c r="C4" s="708"/>
      <c r="D4" s="708"/>
      <c r="E4" s="708"/>
      <c r="F4" s="708"/>
      <c r="G4" s="708"/>
      <c r="H4" s="709"/>
    </row>
    <row r="5" spans="1:8" x14ac:dyDescent="0.3">
      <c r="A5" s="710" t="s">
        <v>2</v>
      </c>
      <c r="B5" s="711"/>
      <c r="C5" s="711"/>
      <c r="D5" s="711"/>
      <c r="E5" s="711"/>
      <c r="F5" s="711"/>
      <c r="G5" s="711"/>
      <c r="H5" s="712"/>
    </row>
    <row r="6" spans="1:8" x14ac:dyDescent="0.3">
      <c r="A6" s="6"/>
      <c r="B6" s="7"/>
      <c r="C6" s="7"/>
      <c r="D6" s="7"/>
      <c r="E6" s="7"/>
      <c r="F6" s="8"/>
      <c r="G6" s="7"/>
      <c r="H6" s="9"/>
    </row>
    <row r="7" spans="1:8" x14ac:dyDescent="0.3">
      <c r="A7" s="6"/>
      <c r="B7" s="7"/>
      <c r="C7" s="7"/>
      <c r="D7" s="7"/>
      <c r="E7" s="7"/>
      <c r="F7" s="8"/>
      <c r="G7" s="7"/>
      <c r="H7" s="9"/>
    </row>
    <row r="8" spans="1:8" x14ac:dyDescent="0.3">
      <c r="A8" s="10" t="s">
        <v>3</v>
      </c>
      <c r="B8" s="11" t="str">
        <f>+'[1]BASE DEL PRESUPUESTO'!B31</f>
        <v>3.1.1</v>
      </c>
      <c r="C8" s="12" t="s">
        <v>4</v>
      </c>
      <c r="D8" s="11" t="str">
        <f>+'[1]BASE DEL PRESUPUESTO'!D31</f>
        <v>UND</v>
      </c>
      <c r="E8" s="13" t="s">
        <v>5</v>
      </c>
      <c r="F8" s="14">
        <f>+H47</f>
        <v>430962.68</v>
      </c>
      <c r="G8" s="12" t="s">
        <v>6</v>
      </c>
      <c r="H8" s="15" t="s">
        <v>7</v>
      </c>
    </row>
    <row r="9" spans="1:8" ht="84" customHeight="1" x14ac:dyDescent="0.3">
      <c r="A9" s="16" t="s">
        <v>8</v>
      </c>
      <c r="B9" s="770" t="str">
        <f>+'[1]BASE DEL PRESUPUESTO'!C31</f>
        <v>Suministro de materiales y mano de obra para Instalación de salida a 220V para sistema de aire acondicionado y bomba de condensado en caja 20x20x15cm; (incluye  cableado en cable 3x10 AWG LSZH, cable encauchetado 3x10 para control y conexión condensadora y evaporadora, prensaestopas, bornera de conexión, riel omega, frenos para riel, boquilla terminal tuerca y contratuerca para tuberia IMC de 3/4", protector de fase o brekermatic para riel DIN, cajas 20x20x15cm con puerta, terminales de conexión, elementos de fijación y demás elémentos consumibles para su correcta instalación).</v>
      </c>
      <c r="C9" s="770"/>
      <c r="D9" s="770"/>
      <c r="E9" s="770"/>
      <c r="F9" s="770"/>
      <c r="G9" s="770"/>
      <c r="H9" s="771"/>
    </row>
    <row r="10" spans="1:8" ht="16.2" thickBot="1" x14ac:dyDescent="0.35">
      <c r="A10" s="17"/>
      <c r="B10" s="18"/>
      <c r="C10" s="18"/>
      <c r="D10" s="18"/>
      <c r="E10" s="18"/>
      <c r="F10" s="19"/>
      <c r="G10" s="18"/>
      <c r="H10" s="20"/>
    </row>
    <row r="11" spans="1:8" ht="16.2" thickTop="1" x14ac:dyDescent="0.3">
      <c r="A11" s="21" t="s">
        <v>9</v>
      </c>
      <c r="B11" s="7"/>
      <c r="C11" s="7"/>
      <c r="D11" s="7"/>
      <c r="E11" s="22"/>
      <c r="F11" s="8"/>
      <c r="G11" s="7"/>
      <c r="H11" s="9"/>
    </row>
    <row r="12" spans="1:8" ht="28.5" customHeight="1" x14ac:dyDescent="0.3">
      <c r="A12" s="75" t="s">
        <v>10</v>
      </c>
      <c r="B12" s="748" t="s">
        <v>11</v>
      </c>
      <c r="C12" s="749"/>
      <c r="D12" s="750"/>
      <c r="E12" s="76" t="s">
        <v>12</v>
      </c>
      <c r="F12" s="77" t="s">
        <v>13</v>
      </c>
      <c r="G12" s="76" t="s">
        <v>14</v>
      </c>
      <c r="H12" s="78" t="s">
        <v>15</v>
      </c>
    </row>
    <row r="13" spans="1:8" ht="15" customHeight="1" x14ac:dyDescent="0.3">
      <c r="A13" s="29"/>
      <c r="B13" s="715" t="str">
        <f>'[1]Estudio de Mercado'!C26</f>
        <v>Cable de Cobre 10 AWG Libre Halogenos</v>
      </c>
      <c r="C13" s="733"/>
      <c r="D13" s="734"/>
      <c r="E13" s="109">
        <v>8</v>
      </c>
      <c r="F13" s="110" t="s">
        <v>16</v>
      </c>
      <c r="G13" s="32">
        <f>'[1]Estudio de Mercado'!P26</f>
        <v>5072</v>
      </c>
      <c r="H13" s="33">
        <f t="shared" ref="H13:H21" si="0">+E13*G13</f>
        <v>40576</v>
      </c>
    </row>
    <row r="14" spans="1:8" ht="15" customHeight="1" x14ac:dyDescent="0.3">
      <c r="A14" s="29"/>
      <c r="B14" s="715" t="str">
        <f>'[1]Estudio de Mercado'!C34</f>
        <v>Cable de Cu encauchetado 3x10 AWG</v>
      </c>
      <c r="C14" s="733"/>
      <c r="D14" s="734"/>
      <c r="E14" s="109">
        <v>5</v>
      </c>
      <c r="F14" s="110" t="s">
        <v>16</v>
      </c>
      <c r="G14" s="32">
        <v>15570</v>
      </c>
      <c r="H14" s="33">
        <f t="shared" si="0"/>
        <v>77850</v>
      </c>
    </row>
    <row r="15" spans="1:8" ht="15" customHeight="1" x14ac:dyDescent="0.3">
      <c r="A15" s="29"/>
      <c r="B15" s="715" t="str">
        <f>'[1]Estudio de Mercado'!C264</f>
        <v>Protector eléctrico breakermatic aire acond. 220V</v>
      </c>
      <c r="C15" s="733"/>
      <c r="D15" s="734"/>
      <c r="E15" s="109">
        <v>1</v>
      </c>
      <c r="F15" s="110" t="s">
        <v>13</v>
      </c>
      <c r="G15" s="32">
        <v>125000</v>
      </c>
      <c r="H15" s="33">
        <f t="shared" si="0"/>
        <v>125000</v>
      </c>
    </row>
    <row r="16" spans="1:8" ht="15" customHeight="1" x14ac:dyDescent="0.3">
      <c r="A16" s="29"/>
      <c r="B16" s="715" t="str">
        <f>'[1]Estudio de Mercado'!C159</f>
        <v>Caja de paso 20x20x15 cm</v>
      </c>
      <c r="C16" s="733"/>
      <c r="D16" s="734"/>
      <c r="E16" s="109">
        <v>1</v>
      </c>
      <c r="F16" s="110" t="s">
        <v>13</v>
      </c>
      <c r="G16" s="32">
        <f>'[1]Estudio de Mercado'!P159</f>
        <v>33950</v>
      </c>
      <c r="H16" s="33">
        <f t="shared" si="0"/>
        <v>33950</v>
      </c>
    </row>
    <row r="17" spans="1:8" ht="15" customHeight="1" x14ac:dyDescent="0.3">
      <c r="A17" s="29"/>
      <c r="B17" s="715" t="str">
        <f>'[1]Estudio de Mercado'!C133</f>
        <v>Boquilla - terminal de juego de tuerca y contratuerca para tuberia de 3/4"</v>
      </c>
      <c r="C17" s="733"/>
      <c r="D17" s="734"/>
      <c r="E17" s="109">
        <v>1</v>
      </c>
      <c r="F17" s="110" t="s">
        <v>13</v>
      </c>
      <c r="G17" s="32">
        <f>'[1]Estudio de Mercado'!P133</f>
        <v>1465</v>
      </c>
      <c r="H17" s="33">
        <f t="shared" si="0"/>
        <v>1465</v>
      </c>
    </row>
    <row r="18" spans="1:8" ht="15" customHeight="1" x14ac:dyDescent="0.3">
      <c r="A18" s="29"/>
      <c r="B18" s="715" t="str">
        <f>'[1]Estudio de Mercado'!C161</f>
        <v>Prensaestopas Nylón 18-25mm</v>
      </c>
      <c r="C18" s="733"/>
      <c r="D18" s="734"/>
      <c r="E18" s="30">
        <v>1</v>
      </c>
      <c r="F18" s="31" t="s">
        <v>13</v>
      </c>
      <c r="G18" s="32">
        <f>'[1]Estudio de Mercado'!P161</f>
        <v>4000</v>
      </c>
      <c r="H18" s="33">
        <f t="shared" si="0"/>
        <v>4000</v>
      </c>
    </row>
    <row r="19" spans="1:8" ht="15" customHeight="1" x14ac:dyDescent="0.3">
      <c r="A19" s="29"/>
      <c r="B19" s="715" t="str">
        <f>'[1]Estudio de Mercado'!C128</f>
        <v>Grapa metálica aleta doble 3/4"</v>
      </c>
      <c r="C19" s="733"/>
      <c r="D19" s="734"/>
      <c r="E19" s="30">
        <v>3</v>
      </c>
      <c r="F19" s="31" t="s">
        <v>13</v>
      </c>
      <c r="G19" s="32">
        <f>'[1]Estudio de Mercado'!P128</f>
        <v>477</v>
      </c>
      <c r="H19" s="33">
        <f t="shared" si="0"/>
        <v>1431</v>
      </c>
    </row>
    <row r="20" spans="1:8" x14ac:dyDescent="0.3">
      <c r="A20" s="29"/>
      <c r="B20" s="715" t="str">
        <f>'[1]Estudio de Mercado'!C80</f>
        <v>Bornera riel omera 4 mm x 10 unidades</v>
      </c>
      <c r="C20" s="733"/>
      <c r="D20" s="734"/>
      <c r="E20" s="30">
        <v>1</v>
      </c>
      <c r="F20" s="31" t="s">
        <v>13</v>
      </c>
      <c r="G20" s="32">
        <f>'[1]Estudio de Mercado'!P80</f>
        <v>30000</v>
      </c>
      <c r="H20" s="33">
        <f t="shared" si="0"/>
        <v>30000</v>
      </c>
    </row>
    <row r="21" spans="1:8" x14ac:dyDescent="0.3">
      <c r="A21" s="35"/>
      <c r="B21" s="715" t="s">
        <v>17</v>
      </c>
      <c r="C21" s="733"/>
      <c r="D21" s="734"/>
      <c r="E21" s="30">
        <v>1</v>
      </c>
      <c r="F21" s="31" t="s">
        <v>18</v>
      </c>
      <c r="G21" s="32">
        <f>'[1]Estudio de Mercado'!P234</f>
        <v>2556</v>
      </c>
      <c r="H21" s="33">
        <f t="shared" si="0"/>
        <v>2556</v>
      </c>
    </row>
    <row r="22" spans="1:8" x14ac:dyDescent="0.3">
      <c r="A22" s="35"/>
      <c r="B22" s="715"/>
      <c r="C22" s="733"/>
      <c r="D22" s="734"/>
      <c r="E22" s="30"/>
      <c r="F22" s="31"/>
      <c r="G22" s="32"/>
      <c r="H22" s="33"/>
    </row>
    <row r="23" spans="1:8" x14ac:dyDescent="0.3">
      <c r="A23" s="35"/>
      <c r="B23" s="715"/>
      <c r="C23" s="733"/>
      <c r="D23" s="734"/>
      <c r="E23" s="30"/>
      <c r="F23" s="31"/>
      <c r="G23" s="32"/>
      <c r="H23" s="33"/>
    </row>
    <row r="24" spans="1:8" x14ac:dyDescent="0.3">
      <c r="A24" s="35"/>
      <c r="B24" s="715"/>
      <c r="C24" s="733"/>
      <c r="D24" s="734"/>
      <c r="E24" s="30"/>
      <c r="F24" s="31"/>
      <c r="G24" s="34"/>
      <c r="H24" s="33">
        <f>+E24*G24</f>
        <v>0</v>
      </c>
    </row>
    <row r="25" spans="1:8" x14ac:dyDescent="0.3">
      <c r="A25" s="35"/>
      <c r="B25" s="715"/>
      <c r="C25" s="716"/>
      <c r="D25" s="717"/>
      <c r="E25" s="30"/>
      <c r="F25" s="31"/>
      <c r="G25" s="34"/>
      <c r="H25" s="33">
        <f>+E25*G25</f>
        <v>0</v>
      </c>
    </row>
    <row r="26" spans="1:8" x14ac:dyDescent="0.3">
      <c r="A26" s="21" t="s">
        <v>19</v>
      </c>
      <c r="B26" s="7"/>
      <c r="C26" s="7"/>
      <c r="D26" s="7"/>
      <c r="E26" s="22"/>
      <c r="F26" s="8"/>
      <c r="G26" s="7"/>
      <c r="H26" s="37">
        <f>ROUND(SUM(H13:H25),0)</f>
        <v>316828</v>
      </c>
    </row>
    <row r="27" spans="1:8" x14ac:dyDescent="0.3">
      <c r="A27" s="6"/>
      <c r="B27" s="7"/>
      <c r="C27" s="7"/>
      <c r="D27" s="7"/>
      <c r="E27" s="22"/>
      <c r="F27" s="8"/>
      <c r="G27" s="7"/>
      <c r="H27" s="9"/>
    </row>
    <row r="28" spans="1:8" x14ac:dyDescent="0.3">
      <c r="A28" s="21" t="s">
        <v>20</v>
      </c>
      <c r="B28" s="7"/>
      <c r="C28" s="7"/>
      <c r="D28" s="7"/>
      <c r="E28" s="22"/>
      <c r="F28" s="8"/>
      <c r="G28" s="7"/>
      <c r="H28" s="9"/>
    </row>
    <row r="29" spans="1:8" ht="32.25" customHeight="1" x14ac:dyDescent="0.3">
      <c r="A29" s="75" t="s">
        <v>10</v>
      </c>
      <c r="B29" s="76" t="s">
        <v>11</v>
      </c>
      <c r="C29" s="76" t="s">
        <v>12</v>
      </c>
      <c r="D29" s="76" t="s">
        <v>13</v>
      </c>
      <c r="E29" s="718" t="s">
        <v>21</v>
      </c>
      <c r="F29" s="719"/>
      <c r="G29" s="76" t="s">
        <v>47</v>
      </c>
      <c r="H29" s="79" t="s">
        <v>14</v>
      </c>
    </row>
    <row r="30" spans="1:8" ht="60.75" customHeight="1" x14ac:dyDescent="0.3">
      <c r="A30" s="29"/>
      <c r="B30" s="72" t="s">
        <v>23</v>
      </c>
      <c r="C30" s="40">
        <v>1</v>
      </c>
      <c r="D30" s="40" t="s">
        <v>24</v>
      </c>
      <c r="E30" s="720">
        <f>+'[1]1- CUADRILLAS'!$D$47</f>
        <v>53500</v>
      </c>
      <c r="F30" s="721"/>
      <c r="G30" s="41">
        <v>1.9920500934579435</v>
      </c>
      <c r="H30" s="42">
        <f>((E30+F30)*C30)*G30</f>
        <v>106574.67999999998</v>
      </c>
    </row>
    <row r="31" spans="1:8" x14ac:dyDescent="0.3">
      <c r="A31" s="43"/>
      <c r="B31" s="44"/>
      <c r="C31" s="40"/>
      <c r="D31" s="40"/>
      <c r="E31" s="722"/>
      <c r="F31" s="723"/>
      <c r="G31" s="41"/>
      <c r="H31" s="42">
        <f>((E31+F31)*C31)*G31</f>
        <v>0</v>
      </c>
    </row>
    <row r="32" spans="1:8" x14ac:dyDescent="0.3">
      <c r="A32" s="43"/>
      <c r="B32" s="44"/>
      <c r="C32" s="40"/>
      <c r="D32" s="40"/>
      <c r="E32" s="722"/>
      <c r="F32" s="723"/>
      <c r="G32" s="40"/>
      <c r="H32" s="80"/>
    </row>
    <row r="33" spans="1:8" x14ac:dyDescent="0.3">
      <c r="A33" s="21" t="s">
        <v>25</v>
      </c>
      <c r="B33" s="7"/>
      <c r="C33" s="7"/>
      <c r="D33" s="7"/>
      <c r="E33" s="22"/>
      <c r="F33" s="8"/>
      <c r="G33" s="7"/>
      <c r="H33" s="37">
        <f>(SUM(H30:H32))</f>
        <v>106574.67999999998</v>
      </c>
    </row>
    <row r="34" spans="1:8" x14ac:dyDescent="0.3">
      <c r="A34" s="6"/>
      <c r="B34" s="7"/>
      <c r="C34" s="7"/>
      <c r="D34" s="7"/>
      <c r="E34" s="22"/>
      <c r="F34" s="8"/>
      <c r="G34" s="7"/>
      <c r="H34" s="9"/>
    </row>
    <row r="35" spans="1:8" x14ac:dyDescent="0.3">
      <c r="A35" s="21" t="s">
        <v>26</v>
      </c>
      <c r="B35" s="7"/>
      <c r="C35" s="7"/>
      <c r="D35" s="7"/>
      <c r="E35" s="22"/>
      <c r="F35" s="8"/>
      <c r="G35" s="7"/>
      <c r="H35" s="9"/>
    </row>
    <row r="36" spans="1:8" x14ac:dyDescent="0.3">
      <c r="A36" s="23" t="s">
        <v>10</v>
      </c>
      <c r="B36" s="718" t="s">
        <v>11</v>
      </c>
      <c r="C36" s="719"/>
      <c r="D36" s="71" t="s">
        <v>12</v>
      </c>
      <c r="E36" s="26" t="s">
        <v>13</v>
      </c>
      <c r="F36" s="27" t="s">
        <v>22</v>
      </c>
      <c r="G36" s="26" t="s">
        <v>48</v>
      </c>
      <c r="H36" s="38" t="s">
        <v>14</v>
      </c>
    </row>
    <row r="37" spans="1:8" x14ac:dyDescent="0.3">
      <c r="A37" s="43"/>
      <c r="B37" s="724" t="s">
        <v>28</v>
      </c>
      <c r="C37" s="725"/>
      <c r="D37" s="40">
        <v>1</v>
      </c>
      <c r="E37" s="40" t="s">
        <v>29</v>
      </c>
      <c r="F37" s="41">
        <v>0.08</v>
      </c>
      <c r="G37" s="40">
        <f>H33*0.1</f>
        <v>10657.467999999999</v>
      </c>
      <c r="H37" s="42">
        <f>+G37*D37*F37</f>
        <v>852.59743999999989</v>
      </c>
    </row>
    <row r="38" spans="1:8" x14ac:dyDescent="0.3">
      <c r="A38" s="43"/>
      <c r="B38" s="724" t="s">
        <v>30</v>
      </c>
      <c r="C38" s="725"/>
      <c r="D38" s="40">
        <v>1</v>
      </c>
      <c r="E38" s="40" t="s">
        <v>29</v>
      </c>
      <c r="F38" s="41">
        <v>0.06</v>
      </c>
      <c r="G38" s="40">
        <f>'[1]Estudio de Mercado'!P477</f>
        <v>26300</v>
      </c>
      <c r="H38" s="42">
        <f>+G38*D38*F38</f>
        <v>1578</v>
      </c>
    </row>
    <row r="39" spans="1:8" x14ac:dyDescent="0.3">
      <c r="A39" s="21" t="s">
        <v>31</v>
      </c>
      <c r="B39" s="7"/>
      <c r="C39" s="7"/>
      <c r="D39" s="7"/>
      <c r="E39" s="22"/>
      <c r="F39" s="8"/>
      <c r="G39" s="7"/>
      <c r="H39" s="37">
        <f>ROUND(SUM(H37:H38),0)</f>
        <v>2431</v>
      </c>
    </row>
    <row r="40" spans="1:8" x14ac:dyDescent="0.3">
      <c r="A40" s="6"/>
      <c r="B40" s="7"/>
      <c r="C40" s="7"/>
      <c r="D40" s="7"/>
      <c r="E40" s="22"/>
      <c r="F40" s="8"/>
      <c r="G40" s="7"/>
      <c r="H40" s="9"/>
    </row>
    <row r="41" spans="1:8" x14ac:dyDescent="0.3">
      <c r="A41" s="21" t="s">
        <v>32</v>
      </c>
      <c r="B41" s="7"/>
      <c r="C41" s="7"/>
      <c r="D41" s="7"/>
      <c r="E41" s="22"/>
      <c r="F41" s="8"/>
      <c r="G41" s="7"/>
      <c r="H41" s="9"/>
    </row>
    <row r="42" spans="1:8" x14ac:dyDescent="0.3">
      <c r="A42" s="23" t="s">
        <v>10</v>
      </c>
      <c r="B42" s="718" t="s">
        <v>11</v>
      </c>
      <c r="C42" s="719"/>
      <c r="D42" s="26" t="s">
        <v>13</v>
      </c>
      <c r="E42" s="26" t="s">
        <v>12</v>
      </c>
      <c r="F42" s="27" t="s">
        <v>33</v>
      </c>
      <c r="G42" s="26" t="s">
        <v>34</v>
      </c>
      <c r="H42" s="38" t="s">
        <v>14</v>
      </c>
    </row>
    <row r="43" spans="1:8" x14ac:dyDescent="0.3">
      <c r="A43" s="43"/>
      <c r="B43" s="724" t="s">
        <v>35</v>
      </c>
      <c r="C43" s="725"/>
      <c r="D43" s="40" t="s">
        <v>36</v>
      </c>
      <c r="E43" s="40">
        <v>1</v>
      </c>
      <c r="F43" s="45">
        <f>'[1]Estudio de Mercado'!P483</f>
        <v>102570</v>
      </c>
      <c r="G43" s="41">
        <v>0.05</v>
      </c>
      <c r="H43" s="42">
        <f>+F43*G43</f>
        <v>5128.5</v>
      </c>
    </row>
    <row r="44" spans="1:8" x14ac:dyDescent="0.3">
      <c r="A44" s="43"/>
      <c r="B44" s="724"/>
      <c r="C44" s="725"/>
      <c r="D44" s="47"/>
      <c r="E44" s="47"/>
      <c r="F44" s="48"/>
      <c r="G44" s="49"/>
      <c r="H44" s="42"/>
    </row>
    <row r="45" spans="1:8" x14ac:dyDescent="0.3">
      <c r="A45" s="21" t="s">
        <v>37</v>
      </c>
      <c r="B45" s="7"/>
      <c r="C45" s="7"/>
      <c r="D45" s="7"/>
      <c r="E45" s="22"/>
      <c r="F45" s="8"/>
      <c r="G45" s="7"/>
      <c r="H45" s="37">
        <f>ROUND(SUM(H43:H44),0)</f>
        <v>5129</v>
      </c>
    </row>
    <row r="46" spans="1:8" x14ac:dyDescent="0.3">
      <c r="A46" s="21"/>
      <c r="B46" s="7"/>
      <c r="C46" s="7"/>
      <c r="D46" s="7"/>
      <c r="E46" s="50"/>
      <c r="F46" s="8"/>
      <c r="G46" s="7"/>
      <c r="H46" s="9"/>
    </row>
    <row r="47" spans="1:8" x14ac:dyDescent="0.3">
      <c r="A47" s="21" t="s">
        <v>38</v>
      </c>
      <c r="B47" s="7"/>
      <c r="C47" s="7"/>
      <c r="D47" s="7"/>
      <c r="E47" s="22"/>
      <c r="F47" s="8"/>
      <c r="G47" s="7"/>
      <c r="H47" s="37">
        <f>H26+H33+H39+H45</f>
        <v>430962.68</v>
      </c>
    </row>
    <row r="48" spans="1:8" x14ac:dyDescent="0.3">
      <c r="A48" s="21" t="s">
        <v>39</v>
      </c>
      <c r="B48" s="7"/>
      <c r="C48" s="7"/>
      <c r="D48" s="7"/>
      <c r="E48" s="22"/>
      <c r="F48" s="8"/>
      <c r="G48" s="7"/>
      <c r="H48" s="52">
        <f>+SUM(H49:H52)</f>
        <v>129073.32266000001</v>
      </c>
    </row>
    <row r="49" spans="1:8" x14ac:dyDescent="0.3">
      <c r="A49" s="21"/>
      <c r="B49" s="7"/>
      <c r="C49" s="7"/>
      <c r="D49" s="7"/>
      <c r="E49" s="22"/>
      <c r="F49" s="48" t="s">
        <v>40</v>
      </c>
      <c r="G49" s="53">
        <v>0.23</v>
      </c>
      <c r="H49" s="54">
        <f>+G49*H47</f>
        <v>99121.416400000002</v>
      </c>
    </row>
    <row r="50" spans="1:8" x14ac:dyDescent="0.3">
      <c r="A50" s="21"/>
      <c r="B50" s="7"/>
      <c r="C50" s="7"/>
      <c r="D50" s="7"/>
      <c r="E50" s="22"/>
      <c r="F50" s="48" t="s">
        <v>41</v>
      </c>
      <c r="G50" s="53">
        <v>0.01</v>
      </c>
      <c r="H50" s="54">
        <f>+G50*H47</f>
        <v>4309.6268</v>
      </c>
    </row>
    <row r="51" spans="1:8" x14ac:dyDescent="0.3">
      <c r="A51" s="21"/>
      <c r="B51" s="7"/>
      <c r="C51" s="7"/>
      <c r="D51" s="7"/>
      <c r="E51" s="22"/>
      <c r="F51" s="48" t="s">
        <v>42</v>
      </c>
      <c r="G51" s="53">
        <v>0.05</v>
      </c>
      <c r="H51" s="54">
        <f>+G51*H47</f>
        <v>21548.134000000002</v>
      </c>
    </row>
    <row r="52" spans="1:8" x14ac:dyDescent="0.3">
      <c r="A52" s="21"/>
      <c r="B52" s="7"/>
      <c r="C52" s="7"/>
      <c r="D52" s="7"/>
      <c r="E52" s="22"/>
      <c r="F52" s="48" t="s">
        <v>43</v>
      </c>
      <c r="G52" s="53">
        <v>0.19</v>
      </c>
      <c r="H52" s="54">
        <f>+G52*H51</f>
        <v>4094.1454600000002</v>
      </c>
    </row>
    <row r="53" spans="1:8" x14ac:dyDescent="0.3">
      <c r="A53" s="21"/>
      <c r="B53" s="7"/>
      <c r="C53" s="7"/>
      <c r="D53" s="7"/>
      <c r="E53" s="22"/>
      <c r="F53" s="726" t="s">
        <v>44</v>
      </c>
      <c r="G53" s="726"/>
      <c r="H53" s="55">
        <f>+ROUND(H47+H48,0)</f>
        <v>560036</v>
      </c>
    </row>
    <row r="54" spans="1:8" x14ac:dyDescent="0.3">
      <c r="A54" s="21"/>
      <c r="B54" s="7"/>
      <c r="C54" s="7"/>
      <c r="D54" s="7"/>
      <c r="E54" s="22"/>
      <c r="F54" s="8"/>
      <c r="G54" s="7"/>
      <c r="H54" s="56"/>
    </row>
    <row r="55" spans="1:8" ht="16.2" thickBot="1" x14ac:dyDescent="0.35">
      <c r="A55" s="17"/>
      <c r="B55" s="18"/>
      <c r="C55" s="7"/>
      <c r="D55" s="7"/>
      <c r="E55" s="22"/>
      <c r="F55" s="19"/>
      <c r="G55" s="18"/>
      <c r="H55" s="20"/>
    </row>
    <row r="56" spans="1:8" ht="16.2" thickTop="1" x14ac:dyDescent="0.3">
      <c r="A56" s="6"/>
      <c r="B56" s="7"/>
      <c r="C56" s="57"/>
      <c r="D56" s="58"/>
      <c r="E56" s="57"/>
      <c r="F56" s="8"/>
      <c r="G56" s="7"/>
      <c r="H56" s="59"/>
    </row>
    <row r="57" spans="1:8" x14ac:dyDescent="0.3">
      <c r="A57" s="6"/>
      <c r="B57" s="7"/>
      <c r="C57" s="22"/>
      <c r="D57" s="7"/>
      <c r="E57" s="22"/>
      <c r="F57" s="8"/>
      <c r="G57" s="7"/>
      <c r="H57" s="59"/>
    </row>
    <row r="58" spans="1:8" x14ac:dyDescent="0.3">
      <c r="A58" s="6"/>
      <c r="B58" s="7"/>
      <c r="C58" s="22"/>
      <c r="D58" s="7"/>
      <c r="E58" s="22"/>
      <c r="F58" s="8"/>
      <c r="G58" s="7"/>
      <c r="H58" s="59"/>
    </row>
    <row r="59" spans="1:8" x14ac:dyDescent="0.3">
      <c r="A59" s="6"/>
      <c r="B59" s="7"/>
      <c r="C59" s="22"/>
      <c r="D59" s="7"/>
      <c r="E59" s="22"/>
      <c r="F59" s="8"/>
      <c r="G59" s="7"/>
      <c r="H59" s="59"/>
    </row>
    <row r="60" spans="1:8" ht="16.2" thickBot="1" x14ac:dyDescent="0.35">
      <c r="A60" s="6"/>
      <c r="B60" s="7"/>
      <c r="C60" s="7"/>
      <c r="D60" s="7"/>
      <c r="E60" s="22"/>
      <c r="F60" s="699"/>
      <c r="G60" s="699"/>
      <c r="H60" s="700"/>
    </row>
    <row r="61" spans="1:8" x14ac:dyDescent="0.3">
      <c r="A61" s="60" t="s">
        <v>45</v>
      </c>
      <c r="B61" s="61"/>
      <c r="C61" s="61"/>
      <c r="D61" s="61"/>
      <c r="E61" s="22"/>
      <c r="F61" s="8" t="s">
        <v>46</v>
      </c>
      <c r="G61" s="7"/>
      <c r="H61" s="84"/>
    </row>
    <row r="62" spans="1:8" ht="16.2" thickBot="1" x14ac:dyDescent="0.35">
      <c r="A62" s="62"/>
      <c r="B62" s="7"/>
      <c r="C62" s="63"/>
      <c r="D62" s="7"/>
      <c r="E62" s="74"/>
      <c r="F62" s="64"/>
      <c r="G62" s="63"/>
      <c r="H62" s="9"/>
    </row>
    <row r="63" spans="1:8" ht="94.2" customHeight="1" thickBot="1" x14ac:dyDescent="0.55000000000000004">
      <c r="A63" s="701" t="str">
        <f>+A2</f>
        <v>REPARACIONES LOCATIVAS LABORATORIO GENETICA REGIONAL NOR OCCIDENTE DEL INSTITUTO NACIONAL DE MEDICINA LEGAL Y CIENCIAS FORENSES.</v>
      </c>
      <c r="B63" s="702"/>
      <c r="C63" s="702"/>
      <c r="D63" s="702"/>
      <c r="E63" s="702"/>
      <c r="F63" s="702"/>
      <c r="G63" s="702"/>
      <c r="H63" s="703"/>
    </row>
    <row r="64" spans="1:8" ht="16.2" thickTop="1" x14ac:dyDescent="0.3">
      <c r="A64" s="704" t="s">
        <v>50</v>
      </c>
      <c r="B64" s="705"/>
      <c r="C64" s="705"/>
      <c r="D64" s="705"/>
      <c r="E64" s="705"/>
      <c r="F64" s="705"/>
      <c r="G64" s="705"/>
      <c r="H64" s="706"/>
    </row>
    <row r="65" spans="1:8" x14ac:dyDescent="0.3">
      <c r="A65" s="707"/>
      <c r="B65" s="708"/>
      <c r="C65" s="708"/>
      <c r="D65" s="708"/>
      <c r="E65" s="708"/>
      <c r="F65" s="708"/>
      <c r="G65" s="708"/>
      <c r="H65" s="709"/>
    </row>
    <row r="66" spans="1:8" x14ac:dyDescent="0.3">
      <c r="A66" s="710" t="s">
        <v>2</v>
      </c>
      <c r="B66" s="711"/>
      <c r="C66" s="711"/>
      <c r="D66" s="711"/>
      <c r="E66" s="711"/>
      <c r="F66" s="711"/>
      <c r="G66" s="711"/>
      <c r="H66" s="712"/>
    </row>
    <row r="67" spans="1:8" x14ac:dyDescent="0.3">
      <c r="A67" s="6"/>
      <c r="B67" s="7"/>
      <c r="C67" s="7"/>
      <c r="D67" s="7"/>
      <c r="E67" s="7"/>
      <c r="F67" s="8"/>
      <c r="G67" s="7"/>
      <c r="H67" s="9"/>
    </row>
    <row r="68" spans="1:8" x14ac:dyDescent="0.3">
      <c r="A68" s="6"/>
      <c r="B68" s="7"/>
      <c r="C68" s="7"/>
      <c r="D68" s="7"/>
      <c r="E68" s="7"/>
      <c r="F68" s="8"/>
      <c r="G68" s="7"/>
      <c r="H68" s="9"/>
    </row>
    <row r="69" spans="1:8" x14ac:dyDescent="0.3">
      <c r="A69" s="10" t="s">
        <v>3</v>
      </c>
      <c r="B69" s="11" t="str">
        <f>+'[1]BASE DEL PRESUPUESTO'!$B$32</f>
        <v>3.1.2</v>
      </c>
      <c r="C69" s="12" t="s">
        <v>4</v>
      </c>
      <c r="D69" s="11" t="str">
        <f>+'[1]BASE DEL PRESUPUESTO'!$D$32</f>
        <v>UND</v>
      </c>
      <c r="E69" s="13" t="s">
        <v>5</v>
      </c>
      <c r="F69" s="14">
        <f>+H102</f>
        <v>56941.900000000016</v>
      </c>
      <c r="G69" s="12" t="s">
        <v>6</v>
      </c>
      <c r="H69" s="15" t="s">
        <v>7</v>
      </c>
    </row>
    <row r="70" spans="1:8" ht="62.25" customHeight="1" x14ac:dyDescent="0.3">
      <c r="A70" s="16" t="s">
        <v>8</v>
      </c>
      <c r="B70" s="770" t="str">
        <f>+'[1]BASE DEL PRESUPUESTO'!C32</f>
        <v>Suministro de materiales y mano de obra para Instalación de tomacorriente doble, tierra aislada color blanco empotrado, 2P+T 15A 125V; (incluye toma doble tierra aislada normal, retiro y disposición final de tomacorriente existente, tapa, elementos de fijación y demas elémentos consumibles para su correcta instalación).</v>
      </c>
      <c r="C70" s="770"/>
      <c r="D70" s="770"/>
      <c r="E70" s="770"/>
      <c r="F70" s="770"/>
      <c r="G70" s="770"/>
      <c r="H70" s="771"/>
    </row>
    <row r="71" spans="1:8" ht="16.2" thickBot="1" x14ac:dyDescent="0.35">
      <c r="A71" s="17"/>
      <c r="B71" s="18"/>
      <c r="C71" s="18"/>
      <c r="D71" s="18"/>
      <c r="E71" s="18"/>
      <c r="F71" s="19"/>
      <c r="G71" s="18"/>
      <c r="H71" s="20"/>
    </row>
    <row r="72" spans="1:8" ht="16.2" thickTop="1" x14ac:dyDescent="0.3">
      <c r="A72" s="21" t="s">
        <v>9</v>
      </c>
      <c r="B72" s="7"/>
      <c r="C72" s="7"/>
      <c r="D72" s="7"/>
      <c r="E72" s="22"/>
      <c r="F72" s="8"/>
      <c r="G72" s="7"/>
      <c r="H72" s="9"/>
    </row>
    <row r="73" spans="1:8" ht="28.5" customHeight="1" x14ac:dyDescent="0.3">
      <c r="A73" s="75" t="s">
        <v>10</v>
      </c>
      <c r="B73" s="748" t="s">
        <v>11</v>
      </c>
      <c r="C73" s="749"/>
      <c r="D73" s="750"/>
      <c r="E73" s="76" t="s">
        <v>12</v>
      </c>
      <c r="F73" s="77" t="s">
        <v>13</v>
      </c>
      <c r="G73" s="76" t="s">
        <v>14</v>
      </c>
      <c r="H73" s="78" t="s">
        <v>15</v>
      </c>
    </row>
    <row r="74" spans="1:8" ht="15" customHeight="1" x14ac:dyDescent="0.3">
      <c r="A74" s="29"/>
      <c r="B74" s="715" t="str">
        <f>'[1]Estudio de Mercado'!$C$208</f>
        <v>Toma doble tierra aislada 15A, 125V color blanco</v>
      </c>
      <c r="C74" s="733"/>
      <c r="D74" s="734"/>
      <c r="E74" s="30">
        <v>1</v>
      </c>
      <c r="F74" s="31" t="s">
        <v>13</v>
      </c>
      <c r="G74" s="32">
        <v>38821</v>
      </c>
      <c r="H74" s="33">
        <f>+E74*G74</f>
        <v>38821</v>
      </c>
    </row>
    <row r="75" spans="1:8" x14ac:dyDescent="0.3">
      <c r="A75" s="29"/>
      <c r="B75" s="715" t="str">
        <f>'[1]Estudio de Mercado'!$C$212</f>
        <v>Tapa para toma doble LEVITONG Blanca</v>
      </c>
      <c r="C75" s="733"/>
      <c r="D75" s="734"/>
      <c r="E75" s="30">
        <v>1</v>
      </c>
      <c r="F75" s="31" t="s">
        <v>13</v>
      </c>
      <c r="G75" s="32">
        <f>'[1]Estudio de Mercado'!$P$212</f>
        <v>1913</v>
      </c>
      <c r="H75" s="33">
        <f>+E75*G75</f>
        <v>1913</v>
      </c>
    </row>
    <row r="76" spans="1:8" x14ac:dyDescent="0.3">
      <c r="A76" s="35"/>
      <c r="B76" s="715" t="s">
        <v>17</v>
      </c>
      <c r="C76" s="733"/>
      <c r="D76" s="734"/>
      <c r="E76" s="30">
        <v>1</v>
      </c>
      <c r="F76" s="31" t="s">
        <v>18</v>
      </c>
      <c r="G76" s="32">
        <f>'[1]Estudio de Mercado'!$P$234</f>
        <v>2556</v>
      </c>
      <c r="H76" s="33">
        <f>+E76*G76</f>
        <v>2556</v>
      </c>
    </row>
    <row r="77" spans="1:8" x14ac:dyDescent="0.3">
      <c r="A77" s="35"/>
      <c r="B77" s="715"/>
      <c r="C77" s="733"/>
      <c r="D77" s="734"/>
      <c r="E77" s="30"/>
      <c r="F77" s="31"/>
      <c r="G77" s="32"/>
      <c r="H77" s="33"/>
    </row>
    <row r="78" spans="1:8" x14ac:dyDescent="0.3">
      <c r="A78" s="35"/>
      <c r="B78" s="715"/>
      <c r="C78" s="733"/>
      <c r="D78" s="734"/>
      <c r="E78" s="30"/>
      <c r="F78" s="31"/>
      <c r="G78" s="32"/>
      <c r="H78" s="33"/>
    </row>
    <row r="79" spans="1:8" x14ac:dyDescent="0.3">
      <c r="A79" s="35"/>
      <c r="B79" s="715"/>
      <c r="C79" s="733"/>
      <c r="D79" s="734"/>
      <c r="E79" s="30"/>
      <c r="F79" s="31"/>
      <c r="G79" s="34"/>
      <c r="H79" s="33">
        <f>+E79*G79</f>
        <v>0</v>
      </c>
    </row>
    <row r="80" spans="1:8" x14ac:dyDescent="0.3">
      <c r="A80" s="35"/>
      <c r="B80" s="715"/>
      <c r="C80" s="716"/>
      <c r="D80" s="717"/>
      <c r="E80" s="30"/>
      <c r="F80" s="31"/>
      <c r="G80" s="34"/>
      <c r="H80" s="33">
        <f>+E80*G80</f>
        <v>0</v>
      </c>
    </row>
    <row r="81" spans="1:8" x14ac:dyDescent="0.3">
      <c r="A81" s="21" t="s">
        <v>19</v>
      </c>
      <c r="B81" s="7"/>
      <c r="C81" s="7"/>
      <c r="D81" s="7"/>
      <c r="E81" s="22"/>
      <c r="F81" s="8"/>
      <c r="G81" s="7"/>
      <c r="H81" s="37">
        <f>ROUND(SUM(H74:H80),0)</f>
        <v>43290</v>
      </c>
    </row>
    <row r="82" spans="1:8" x14ac:dyDescent="0.3">
      <c r="A82" s="6"/>
      <c r="B82" s="7"/>
      <c r="C82" s="7"/>
      <c r="D82" s="7"/>
      <c r="E82" s="22"/>
      <c r="F82" s="8"/>
      <c r="G82" s="7"/>
      <c r="H82" s="9"/>
    </row>
    <row r="83" spans="1:8" x14ac:dyDescent="0.3">
      <c r="A83" s="21" t="s">
        <v>20</v>
      </c>
      <c r="B83" s="7"/>
      <c r="C83" s="7"/>
      <c r="D83" s="7"/>
      <c r="E83" s="22"/>
      <c r="F83" s="8"/>
      <c r="G83" s="7"/>
      <c r="H83" s="9"/>
    </row>
    <row r="84" spans="1:8" ht="32.25" customHeight="1" x14ac:dyDescent="0.3">
      <c r="A84" s="75" t="s">
        <v>10</v>
      </c>
      <c r="B84" s="76" t="s">
        <v>11</v>
      </c>
      <c r="C84" s="76" t="s">
        <v>12</v>
      </c>
      <c r="D84" s="76" t="s">
        <v>13</v>
      </c>
      <c r="E84" s="718" t="s">
        <v>21</v>
      </c>
      <c r="F84" s="719"/>
      <c r="G84" s="76" t="s">
        <v>47</v>
      </c>
      <c r="H84" s="79" t="s">
        <v>14</v>
      </c>
    </row>
    <row r="85" spans="1:8" ht="51" customHeight="1" x14ac:dyDescent="0.3">
      <c r="A85" s="29"/>
      <c r="B85" s="72" t="s">
        <v>23</v>
      </c>
      <c r="C85" s="40">
        <v>1</v>
      </c>
      <c r="D85" s="40" t="s">
        <v>24</v>
      </c>
      <c r="E85" s="720">
        <f>+'[1]1- CUADRILLAS'!$D$47</f>
        <v>53500</v>
      </c>
      <c r="F85" s="721"/>
      <c r="G85" s="41">
        <v>0.2</v>
      </c>
      <c r="H85" s="42">
        <f>((E85+F85)*C85)*G85</f>
        <v>10700</v>
      </c>
    </row>
    <row r="86" spans="1:8" x14ac:dyDescent="0.3">
      <c r="A86" s="43"/>
      <c r="B86" s="44"/>
      <c r="C86" s="40"/>
      <c r="D86" s="40"/>
      <c r="E86" s="722"/>
      <c r="F86" s="723"/>
      <c r="G86" s="41"/>
      <c r="H86" s="42">
        <f>((E86+F86)*C86)*G86</f>
        <v>0</v>
      </c>
    </row>
    <row r="87" spans="1:8" x14ac:dyDescent="0.3">
      <c r="A87" s="43"/>
      <c r="B87" s="44"/>
      <c r="C87" s="40"/>
      <c r="D87" s="40"/>
      <c r="E87" s="722"/>
      <c r="F87" s="723"/>
      <c r="G87" s="40"/>
      <c r="H87" s="80"/>
    </row>
    <row r="88" spans="1:8" x14ac:dyDescent="0.3">
      <c r="A88" s="21" t="s">
        <v>25</v>
      </c>
      <c r="B88" s="7"/>
      <c r="C88" s="7"/>
      <c r="D88" s="7"/>
      <c r="E88" s="22"/>
      <c r="F88" s="8"/>
      <c r="G88" s="7"/>
      <c r="H88" s="37">
        <f>(SUM(H85:H87))</f>
        <v>10700</v>
      </c>
    </row>
    <row r="89" spans="1:8" x14ac:dyDescent="0.3">
      <c r="A89" s="6"/>
      <c r="B89" s="7"/>
      <c r="C89" s="7"/>
      <c r="D89" s="7"/>
      <c r="E89" s="22"/>
      <c r="F89" s="8"/>
      <c r="G89" s="7"/>
      <c r="H89" s="9"/>
    </row>
    <row r="90" spans="1:8" x14ac:dyDescent="0.3">
      <c r="A90" s="21" t="s">
        <v>26</v>
      </c>
      <c r="B90" s="7"/>
      <c r="C90" s="7"/>
      <c r="D90" s="7"/>
      <c r="E90" s="22"/>
      <c r="F90" s="8"/>
      <c r="G90" s="7"/>
      <c r="H90" s="9"/>
    </row>
    <row r="91" spans="1:8" x14ac:dyDescent="0.3">
      <c r="A91" s="23" t="s">
        <v>10</v>
      </c>
      <c r="B91" s="718" t="s">
        <v>11</v>
      </c>
      <c r="C91" s="719"/>
      <c r="D91" s="71" t="s">
        <v>12</v>
      </c>
      <c r="E91" s="26" t="s">
        <v>13</v>
      </c>
      <c r="F91" s="27" t="s">
        <v>22</v>
      </c>
      <c r="G91" s="26" t="s">
        <v>48</v>
      </c>
      <c r="H91" s="38" t="s">
        <v>14</v>
      </c>
    </row>
    <row r="92" spans="1:8" x14ac:dyDescent="0.3">
      <c r="A92" s="43"/>
      <c r="B92" s="724" t="s">
        <v>28</v>
      </c>
      <c r="C92" s="725"/>
      <c r="D92" s="40">
        <v>1</v>
      </c>
      <c r="E92" s="40" t="s">
        <v>29</v>
      </c>
      <c r="F92" s="41">
        <v>0.18</v>
      </c>
      <c r="G92" s="40">
        <f>$H$88*0.1</f>
        <v>1070</v>
      </c>
      <c r="H92" s="42">
        <f>+G92*D92*F92</f>
        <v>192.6</v>
      </c>
    </row>
    <row r="93" spans="1:8" x14ac:dyDescent="0.3">
      <c r="A93" s="43"/>
      <c r="B93" s="724" t="s">
        <v>30</v>
      </c>
      <c r="C93" s="725"/>
      <c r="D93" s="40">
        <v>1</v>
      </c>
      <c r="E93" s="40" t="s">
        <v>29</v>
      </c>
      <c r="F93" s="41">
        <v>6.5904942965780047E-2</v>
      </c>
      <c r="G93" s="40">
        <f>'[1]Estudio de Mercado'!$P$477</f>
        <v>26300</v>
      </c>
      <c r="H93" s="42">
        <f>+G93*D93*F93</f>
        <v>1733.3000000000152</v>
      </c>
    </row>
    <row r="94" spans="1:8" x14ac:dyDescent="0.3">
      <c r="A94" s="21" t="s">
        <v>31</v>
      </c>
      <c r="B94" s="7"/>
      <c r="C94" s="7"/>
      <c r="D94" s="7"/>
      <c r="E94" s="22"/>
      <c r="F94" s="8"/>
      <c r="G94" s="7"/>
      <c r="H94" s="37">
        <f>(SUM(H92:H93))</f>
        <v>1925.9000000000151</v>
      </c>
    </row>
    <row r="95" spans="1:8" x14ac:dyDescent="0.3">
      <c r="A95" s="6"/>
      <c r="B95" s="7"/>
      <c r="C95" s="7"/>
      <c r="D95" s="7"/>
      <c r="E95" s="22"/>
      <c r="F95" s="8"/>
      <c r="G95" s="7"/>
      <c r="H95" s="9"/>
    </row>
    <row r="96" spans="1:8" x14ac:dyDescent="0.3">
      <c r="A96" s="21" t="s">
        <v>32</v>
      </c>
      <c r="B96" s="7"/>
      <c r="C96" s="7"/>
      <c r="D96" s="7"/>
      <c r="E96" s="22"/>
      <c r="F96" s="8"/>
      <c r="G96" s="7"/>
      <c r="H96" s="9"/>
    </row>
    <row r="97" spans="1:8" x14ac:dyDescent="0.3">
      <c r="A97" s="23" t="s">
        <v>10</v>
      </c>
      <c r="B97" s="718" t="s">
        <v>11</v>
      </c>
      <c r="C97" s="719"/>
      <c r="D97" s="26" t="s">
        <v>13</v>
      </c>
      <c r="E97" s="26" t="s">
        <v>12</v>
      </c>
      <c r="F97" s="27" t="s">
        <v>33</v>
      </c>
      <c r="G97" s="26" t="s">
        <v>34</v>
      </c>
      <c r="H97" s="38" t="s">
        <v>14</v>
      </c>
    </row>
    <row r="98" spans="1:8" x14ac:dyDescent="0.3">
      <c r="A98" s="43"/>
      <c r="B98" s="724" t="s">
        <v>35</v>
      </c>
      <c r="C98" s="725"/>
      <c r="D98" s="40" t="s">
        <v>36</v>
      </c>
      <c r="E98" s="40">
        <v>1</v>
      </c>
      <c r="F98" s="45">
        <f>'[1]Estudio de Mercado'!$P$483</f>
        <v>102570</v>
      </c>
      <c r="G98" s="41">
        <v>0.01</v>
      </c>
      <c r="H98" s="42">
        <f>+F98*G98</f>
        <v>1025.7</v>
      </c>
    </row>
    <row r="99" spans="1:8" x14ac:dyDescent="0.3">
      <c r="A99" s="43"/>
      <c r="B99" s="724"/>
      <c r="C99" s="725"/>
      <c r="D99" s="47"/>
      <c r="E99" s="47"/>
      <c r="F99" s="48"/>
      <c r="G99" s="49"/>
      <c r="H99" s="42"/>
    </row>
    <row r="100" spans="1:8" x14ac:dyDescent="0.3">
      <c r="A100" s="21" t="s">
        <v>37</v>
      </c>
      <c r="B100" s="7"/>
      <c r="C100" s="7"/>
      <c r="D100" s="7"/>
      <c r="E100" s="22"/>
      <c r="F100" s="8"/>
      <c r="G100" s="7"/>
      <c r="H100" s="37">
        <f>ROUND(SUM(H98:H99),0)</f>
        <v>1026</v>
      </c>
    </row>
    <row r="101" spans="1:8" x14ac:dyDescent="0.3">
      <c r="A101" s="21"/>
      <c r="B101" s="7"/>
      <c r="C101" s="7"/>
      <c r="D101" s="7"/>
      <c r="E101" s="50"/>
      <c r="F101" s="8"/>
      <c r="G101" s="7"/>
      <c r="H101" s="9"/>
    </row>
    <row r="102" spans="1:8" x14ac:dyDescent="0.3">
      <c r="A102" s="21" t="s">
        <v>38</v>
      </c>
      <c r="B102" s="7"/>
      <c r="C102" s="7"/>
      <c r="D102" s="7"/>
      <c r="E102" s="22"/>
      <c r="F102" s="8"/>
      <c r="G102" s="7"/>
      <c r="H102" s="37">
        <f>H81+H88+H94+H100</f>
        <v>56941.900000000016</v>
      </c>
    </row>
    <row r="103" spans="1:8" x14ac:dyDescent="0.3">
      <c r="A103" s="21" t="s">
        <v>39</v>
      </c>
      <c r="B103" s="7"/>
      <c r="C103" s="7"/>
      <c r="D103" s="7"/>
      <c r="E103" s="22"/>
      <c r="F103" s="8"/>
      <c r="G103" s="7"/>
      <c r="H103" s="52">
        <f>+SUM(H104:H107)</f>
        <v>17054.099050000004</v>
      </c>
    </row>
    <row r="104" spans="1:8" x14ac:dyDescent="0.3">
      <c r="A104" s="21"/>
      <c r="B104" s="7"/>
      <c r="C104" s="7"/>
      <c r="D104" s="7"/>
      <c r="E104" s="22"/>
      <c r="F104" s="48" t="s">
        <v>40</v>
      </c>
      <c r="G104" s="53">
        <v>0.23</v>
      </c>
      <c r="H104" s="54">
        <f>+G104*H102</f>
        <v>13096.637000000004</v>
      </c>
    </row>
    <row r="105" spans="1:8" x14ac:dyDescent="0.3">
      <c r="A105" s="21"/>
      <c r="B105" s="7"/>
      <c r="C105" s="7"/>
      <c r="D105" s="7"/>
      <c r="E105" s="22"/>
      <c r="F105" s="48" t="s">
        <v>41</v>
      </c>
      <c r="G105" s="53">
        <v>0.01</v>
      </c>
      <c r="H105" s="54">
        <f>+G105*H102</f>
        <v>569.41900000000021</v>
      </c>
    </row>
    <row r="106" spans="1:8" x14ac:dyDescent="0.3">
      <c r="A106" s="21"/>
      <c r="B106" s="7"/>
      <c r="C106" s="7"/>
      <c r="D106" s="7"/>
      <c r="E106" s="22"/>
      <c r="F106" s="48" t="s">
        <v>42</v>
      </c>
      <c r="G106" s="53">
        <v>0.05</v>
      </c>
      <c r="H106" s="54">
        <f>+G106*H102</f>
        <v>2847.0950000000012</v>
      </c>
    </row>
    <row r="107" spans="1:8" x14ac:dyDescent="0.3">
      <c r="A107" s="21"/>
      <c r="B107" s="7"/>
      <c r="C107" s="7"/>
      <c r="D107" s="7"/>
      <c r="E107" s="22"/>
      <c r="F107" s="48" t="s">
        <v>43</v>
      </c>
      <c r="G107" s="53">
        <v>0.19</v>
      </c>
      <c r="H107" s="54">
        <f>+G107*H106</f>
        <v>540.94805000000019</v>
      </c>
    </row>
    <row r="108" spans="1:8" x14ac:dyDescent="0.3">
      <c r="A108" s="21"/>
      <c r="B108" s="7"/>
      <c r="C108" s="7"/>
      <c r="D108" s="7"/>
      <c r="E108" s="22"/>
      <c r="F108" s="726" t="s">
        <v>44</v>
      </c>
      <c r="G108" s="726"/>
      <c r="H108" s="55">
        <f>+ROUND(H102+H103,0)</f>
        <v>73996</v>
      </c>
    </row>
    <row r="109" spans="1:8" x14ac:dyDescent="0.3">
      <c r="A109" s="21"/>
      <c r="B109" s="7"/>
      <c r="C109" s="7"/>
      <c r="D109" s="7"/>
      <c r="E109" s="22"/>
      <c r="F109" s="8"/>
      <c r="G109" s="7"/>
      <c r="H109" s="56"/>
    </row>
    <row r="110" spans="1:8" ht="16.2" thickBot="1" x14ac:dyDescent="0.35">
      <c r="A110" s="17"/>
      <c r="B110" s="18"/>
      <c r="C110" s="7"/>
      <c r="D110" s="7"/>
      <c r="E110" s="22"/>
      <c r="F110" s="19"/>
      <c r="G110" s="18"/>
      <c r="H110" s="20"/>
    </row>
    <row r="111" spans="1:8" ht="16.2" thickTop="1" x14ac:dyDescent="0.3">
      <c r="A111" s="6"/>
      <c r="B111" s="7"/>
      <c r="C111" s="57"/>
      <c r="D111" s="58"/>
      <c r="E111" s="57"/>
      <c r="F111" s="8"/>
      <c r="G111" s="7"/>
      <c r="H111" s="59"/>
    </row>
    <row r="112" spans="1:8" x14ac:dyDescent="0.3">
      <c r="A112" s="6"/>
      <c r="B112" s="7"/>
      <c r="C112" s="22"/>
      <c r="D112" s="7"/>
      <c r="E112" s="22"/>
      <c r="F112" s="8"/>
      <c r="G112" s="7"/>
      <c r="H112" s="59"/>
    </row>
    <row r="113" spans="1:8" x14ac:dyDescent="0.3">
      <c r="A113" s="6"/>
      <c r="B113" s="7"/>
      <c r="C113" s="22"/>
      <c r="D113" s="7"/>
      <c r="E113" s="22"/>
      <c r="F113" s="8"/>
      <c r="G113" s="7"/>
      <c r="H113" s="59"/>
    </row>
    <row r="114" spans="1:8" x14ac:dyDescent="0.3">
      <c r="A114" s="6"/>
      <c r="B114" s="7"/>
      <c r="C114" s="22"/>
      <c r="D114" s="7"/>
      <c r="E114" s="22"/>
      <c r="F114" s="8"/>
      <c r="G114" s="7"/>
      <c r="H114" s="59"/>
    </row>
    <row r="115" spans="1:8" ht="16.2" thickBot="1" x14ac:dyDescent="0.35">
      <c r="A115" s="6"/>
      <c r="B115" s="7"/>
      <c r="C115" s="7"/>
      <c r="D115" s="7"/>
      <c r="E115" s="22"/>
      <c r="F115" s="699"/>
      <c r="G115" s="699"/>
      <c r="H115" s="700"/>
    </row>
    <row r="116" spans="1:8" x14ac:dyDescent="0.3">
      <c r="A116" s="61" t="s">
        <v>45</v>
      </c>
      <c r="B116" s="61"/>
      <c r="C116" s="61"/>
      <c r="D116" s="61"/>
      <c r="E116" s="22"/>
      <c r="F116" s="8" t="s">
        <v>46</v>
      </c>
      <c r="G116" s="61"/>
      <c r="H116" s="84"/>
    </row>
    <row r="117" spans="1:8" ht="16.2" thickBot="1" x14ac:dyDescent="0.35">
      <c r="A117" s="6"/>
      <c r="B117" s="7"/>
      <c r="C117" s="63"/>
      <c r="D117" s="63"/>
      <c r="E117" s="74"/>
      <c r="F117" s="64"/>
      <c r="G117" s="7"/>
      <c r="H117" s="9"/>
    </row>
    <row r="118" spans="1:8" ht="94.95" customHeight="1" thickBot="1" x14ac:dyDescent="0.55000000000000004">
      <c r="A118" s="701" t="str">
        <f>+A2</f>
        <v>REPARACIONES LOCATIVAS LABORATORIO GENETICA REGIONAL NOR OCCIDENTE DEL INSTITUTO NACIONAL DE MEDICINA LEGAL Y CIENCIAS FORENSES.</v>
      </c>
      <c r="B118" s="702"/>
      <c r="C118" s="702"/>
      <c r="D118" s="702"/>
      <c r="E118" s="702"/>
      <c r="F118" s="702"/>
      <c r="G118" s="702"/>
      <c r="H118" s="703"/>
    </row>
    <row r="119" spans="1:8" ht="16.2" thickTop="1" x14ac:dyDescent="0.3">
      <c r="A119" s="704" t="s">
        <v>50</v>
      </c>
      <c r="B119" s="705"/>
      <c r="C119" s="705"/>
      <c r="D119" s="705"/>
      <c r="E119" s="705"/>
      <c r="F119" s="705"/>
      <c r="G119" s="705"/>
      <c r="H119" s="706"/>
    </row>
    <row r="120" spans="1:8" x14ac:dyDescent="0.3">
      <c r="A120" s="707"/>
      <c r="B120" s="708"/>
      <c r="C120" s="708"/>
      <c r="D120" s="708"/>
      <c r="E120" s="708"/>
      <c r="F120" s="708"/>
      <c r="G120" s="708"/>
      <c r="H120" s="709"/>
    </row>
    <row r="121" spans="1:8" x14ac:dyDescent="0.3">
      <c r="A121" s="710" t="s">
        <v>2</v>
      </c>
      <c r="B121" s="711"/>
      <c r="C121" s="711"/>
      <c r="D121" s="711"/>
      <c r="E121" s="711"/>
      <c r="F121" s="711"/>
      <c r="G121" s="711"/>
      <c r="H121" s="712"/>
    </row>
    <row r="122" spans="1:8" x14ac:dyDescent="0.3">
      <c r="A122" s="6"/>
      <c r="B122" s="7"/>
      <c r="C122" s="7"/>
      <c r="D122" s="7"/>
      <c r="E122" s="7"/>
      <c r="F122" s="8"/>
      <c r="G122" s="7"/>
      <c r="H122" s="9"/>
    </row>
    <row r="123" spans="1:8" x14ac:dyDescent="0.3">
      <c r="A123" s="6"/>
      <c r="B123" s="7"/>
      <c r="C123" s="7"/>
      <c r="D123" s="7"/>
      <c r="E123" s="7"/>
      <c r="F123" s="8"/>
      <c r="G123" s="7"/>
      <c r="H123" s="9"/>
    </row>
    <row r="124" spans="1:8" x14ac:dyDescent="0.3">
      <c r="A124" s="10" t="s">
        <v>3</v>
      </c>
      <c r="B124" s="11" t="str">
        <f>+'[1]BASE DEL PRESUPUESTO'!$B$33</f>
        <v>3.1.3</v>
      </c>
      <c r="C124" s="12" t="s">
        <v>4</v>
      </c>
      <c r="D124" s="11" t="str">
        <f>+'[1]BASE DEL PRESUPUESTO'!$D$33</f>
        <v>UND</v>
      </c>
      <c r="E124" s="13" t="s">
        <v>5</v>
      </c>
      <c r="F124" s="14">
        <f>+H159</f>
        <v>141965.37</v>
      </c>
      <c r="G124" s="12" t="s">
        <v>6</v>
      </c>
      <c r="H124" s="15" t="s">
        <v>7</v>
      </c>
    </row>
    <row r="125" spans="1:8" ht="49.5" customHeight="1" x14ac:dyDescent="0.3">
      <c r="A125" s="16" t="s">
        <v>8</v>
      </c>
      <c r="B125" s="770" t="str">
        <f>+'[1]BASE DEL PRESUPUESTO'!C33</f>
        <v>Suministro de materiales y mano de obra para instalacion  de tomacorriente doble, tierra aislada color blanco empotrado, 2P+T 15A 125V; (incluye  cableado en cable trenzado  3x12 AWG LSZH, caja de superficie dexson para canaleta 100x45 sobreponer, conectores autodesforre, tapa, elementos de fijación y demas elémentos consumibles para su correcta instalación).</v>
      </c>
      <c r="C125" s="770"/>
      <c r="D125" s="770"/>
      <c r="E125" s="770"/>
      <c r="F125" s="770"/>
      <c r="G125" s="770"/>
      <c r="H125" s="771"/>
    </row>
    <row r="126" spans="1:8" ht="16.2" thickBot="1" x14ac:dyDescent="0.35">
      <c r="A126" s="17"/>
      <c r="B126" s="18"/>
      <c r="C126" s="18"/>
      <c r="D126" s="18"/>
      <c r="E126" s="18"/>
      <c r="F126" s="19"/>
      <c r="G126" s="18"/>
      <c r="H126" s="20"/>
    </row>
    <row r="127" spans="1:8" ht="16.2" thickTop="1" x14ac:dyDescent="0.3">
      <c r="A127" s="21" t="s">
        <v>9</v>
      </c>
      <c r="B127" s="7"/>
      <c r="C127" s="7"/>
      <c r="D127" s="7"/>
      <c r="E127" s="22"/>
      <c r="F127" s="8"/>
      <c r="G127" s="7"/>
      <c r="H127" s="9"/>
    </row>
    <row r="128" spans="1:8" ht="28.5" customHeight="1" x14ac:dyDescent="0.3">
      <c r="A128" s="75" t="s">
        <v>10</v>
      </c>
      <c r="B128" s="748" t="s">
        <v>11</v>
      </c>
      <c r="C128" s="749"/>
      <c r="D128" s="750"/>
      <c r="E128" s="76" t="s">
        <v>12</v>
      </c>
      <c r="F128" s="77" t="s">
        <v>13</v>
      </c>
      <c r="G128" s="76" t="s">
        <v>14</v>
      </c>
      <c r="H128" s="78" t="s">
        <v>15</v>
      </c>
    </row>
    <row r="129" spans="1:8" ht="15" customHeight="1" x14ac:dyDescent="0.3">
      <c r="A129" s="29"/>
      <c r="B129" s="715" t="str">
        <f>'[1]Estudio de Mercado'!$C$39</f>
        <v>Cable trenzado 3x12 AWG libre de halogenos fase azul</v>
      </c>
      <c r="C129" s="733"/>
      <c r="D129" s="734"/>
      <c r="E129" s="30">
        <v>8</v>
      </c>
      <c r="F129" s="31" t="s">
        <v>16</v>
      </c>
      <c r="G129" s="32">
        <v>8097</v>
      </c>
      <c r="H129" s="33">
        <f>+E129*G129</f>
        <v>64776</v>
      </c>
    </row>
    <row r="130" spans="1:8" ht="15" customHeight="1" x14ac:dyDescent="0.3">
      <c r="A130" s="29"/>
      <c r="B130" s="715" t="str">
        <f>'[1]Estudio de Mercado'!$C$208</f>
        <v>Toma doble tierra aislada 15A, 125V color blanco</v>
      </c>
      <c r="C130" s="733"/>
      <c r="D130" s="734"/>
      <c r="E130" s="30">
        <v>1</v>
      </c>
      <c r="F130" s="31" t="s">
        <v>13</v>
      </c>
      <c r="G130" s="32">
        <v>38621</v>
      </c>
      <c r="H130" s="33">
        <f>+E130*G130</f>
        <v>38621</v>
      </c>
    </row>
    <row r="131" spans="1:8" x14ac:dyDescent="0.3">
      <c r="A131" s="29"/>
      <c r="B131" s="715" t="str">
        <f>'[1]Estudio de Mercado'!$C$188</f>
        <v>Caja para canaleta 100x45 mm dexson sobreponer</v>
      </c>
      <c r="C131" s="733"/>
      <c r="D131" s="734"/>
      <c r="E131" s="30">
        <v>1</v>
      </c>
      <c r="F131" s="31" t="s">
        <v>13</v>
      </c>
      <c r="G131" s="32">
        <f>'[1]Estudio de Mercado'!$P$188</f>
        <v>6557</v>
      </c>
      <c r="H131" s="33">
        <f>+E131*G131</f>
        <v>6557</v>
      </c>
    </row>
    <row r="132" spans="1:8" x14ac:dyDescent="0.3">
      <c r="A132" s="29"/>
      <c r="B132" s="715" t="str">
        <f>'[1]Estudio de Mercado'!$C$212</f>
        <v>Tapa para toma doble LEVITONG Blanca</v>
      </c>
      <c r="C132" s="733"/>
      <c r="D132" s="734"/>
      <c r="E132" s="30">
        <v>1</v>
      </c>
      <c r="F132" s="31" t="s">
        <v>13</v>
      </c>
      <c r="G132" s="32">
        <f>'[1]Estudio de Mercado'!$P$212</f>
        <v>1913</v>
      </c>
      <c r="H132" s="33">
        <f>+E132*G132</f>
        <v>1913</v>
      </c>
    </row>
    <row r="133" spans="1:8" x14ac:dyDescent="0.3">
      <c r="A133" s="35"/>
      <c r="B133" s="715" t="s">
        <v>17</v>
      </c>
      <c r="C133" s="733"/>
      <c r="D133" s="734"/>
      <c r="E133" s="30">
        <v>1</v>
      </c>
      <c r="F133" s="31" t="s">
        <v>18</v>
      </c>
      <c r="G133" s="32">
        <f>'[1]Estudio de Mercado'!$P$234</f>
        <v>2556</v>
      </c>
      <c r="H133" s="33">
        <f>+E133*G133</f>
        <v>2556</v>
      </c>
    </row>
    <row r="134" spans="1:8" x14ac:dyDescent="0.3">
      <c r="A134" s="35"/>
      <c r="B134" s="715"/>
      <c r="C134" s="733"/>
      <c r="D134" s="734"/>
      <c r="E134" s="30"/>
      <c r="F134" s="31"/>
      <c r="G134" s="32"/>
      <c r="H134" s="33"/>
    </row>
    <row r="135" spans="1:8" x14ac:dyDescent="0.3">
      <c r="A135" s="35"/>
      <c r="B135" s="715"/>
      <c r="C135" s="733"/>
      <c r="D135" s="734"/>
      <c r="E135" s="30"/>
      <c r="F135" s="31"/>
      <c r="G135" s="32"/>
      <c r="H135" s="33"/>
    </row>
    <row r="136" spans="1:8" x14ac:dyDescent="0.3">
      <c r="A136" s="35"/>
      <c r="B136" s="715"/>
      <c r="C136" s="733"/>
      <c r="D136" s="734"/>
      <c r="E136" s="30"/>
      <c r="F136" s="31"/>
      <c r="G136" s="34"/>
      <c r="H136" s="33">
        <f>+E136*G136</f>
        <v>0</v>
      </c>
    </row>
    <row r="137" spans="1:8" x14ac:dyDescent="0.3">
      <c r="A137" s="35"/>
      <c r="B137" s="715"/>
      <c r="C137" s="716"/>
      <c r="D137" s="717"/>
      <c r="E137" s="30"/>
      <c r="F137" s="31"/>
      <c r="G137" s="34"/>
      <c r="H137" s="33">
        <f>+E137*G137</f>
        <v>0</v>
      </c>
    </row>
    <row r="138" spans="1:8" x14ac:dyDescent="0.3">
      <c r="A138" s="21" t="s">
        <v>19</v>
      </c>
      <c r="B138" s="7"/>
      <c r="C138" s="7"/>
      <c r="D138" s="7"/>
      <c r="E138" s="22"/>
      <c r="F138" s="8"/>
      <c r="G138" s="7"/>
      <c r="H138" s="37">
        <f>ROUND(SUM(H129:H137),0)</f>
        <v>114423</v>
      </c>
    </row>
    <row r="139" spans="1:8" x14ac:dyDescent="0.3">
      <c r="A139" s="6"/>
      <c r="B139" s="7"/>
      <c r="C139" s="7"/>
      <c r="D139" s="7"/>
      <c r="E139" s="22"/>
      <c r="F139" s="8"/>
      <c r="G139" s="7"/>
      <c r="H139" s="9"/>
    </row>
    <row r="140" spans="1:8" x14ac:dyDescent="0.3">
      <c r="A140" s="21" t="s">
        <v>20</v>
      </c>
      <c r="B140" s="7"/>
      <c r="C140" s="7"/>
      <c r="D140" s="7"/>
      <c r="E140" s="22"/>
      <c r="F140" s="8"/>
      <c r="G140" s="7"/>
      <c r="H140" s="9"/>
    </row>
    <row r="141" spans="1:8" ht="32.25" customHeight="1" x14ac:dyDescent="0.3">
      <c r="A141" s="75" t="s">
        <v>10</v>
      </c>
      <c r="B141" s="76" t="s">
        <v>11</v>
      </c>
      <c r="C141" s="76" t="s">
        <v>12</v>
      </c>
      <c r="D141" s="76" t="s">
        <v>13</v>
      </c>
      <c r="E141" s="718" t="s">
        <v>21</v>
      </c>
      <c r="F141" s="719"/>
      <c r="G141" s="76" t="s">
        <v>47</v>
      </c>
      <c r="H141" s="79" t="s">
        <v>14</v>
      </c>
    </row>
    <row r="142" spans="1:8" ht="39.75" customHeight="1" x14ac:dyDescent="0.3">
      <c r="A142" s="29"/>
      <c r="B142" s="72" t="s">
        <v>23</v>
      </c>
      <c r="C142" s="40">
        <v>1</v>
      </c>
      <c r="D142" s="40" t="s">
        <v>24</v>
      </c>
      <c r="E142" s="720">
        <f>+'[1]1- CUADRILLAS'!$D$47</f>
        <v>53500</v>
      </c>
      <c r="F142" s="721"/>
      <c r="G142" s="41">
        <v>0.417109719626168</v>
      </c>
      <c r="H142" s="42">
        <f>((E142+F142)*C142)*G142</f>
        <v>22315.369999999988</v>
      </c>
    </row>
    <row r="143" spans="1:8" x14ac:dyDescent="0.3">
      <c r="A143" s="43"/>
      <c r="B143" s="44"/>
      <c r="C143" s="40"/>
      <c r="D143" s="40"/>
      <c r="E143" s="722"/>
      <c r="F143" s="723"/>
      <c r="G143" s="41"/>
      <c r="H143" s="42">
        <f>((E143+F143)*C143)*G143</f>
        <v>0</v>
      </c>
    </row>
    <row r="144" spans="1:8" x14ac:dyDescent="0.3">
      <c r="A144" s="43"/>
      <c r="B144" s="44"/>
      <c r="C144" s="40"/>
      <c r="D144" s="40"/>
      <c r="E144" s="722"/>
      <c r="F144" s="723"/>
      <c r="G144" s="40"/>
      <c r="H144" s="80"/>
    </row>
    <row r="145" spans="1:8" x14ac:dyDescent="0.3">
      <c r="A145" s="21" t="s">
        <v>25</v>
      </c>
      <c r="B145" s="7"/>
      <c r="C145" s="7"/>
      <c r="D145" s="7"/>
      <c r="E145" s="22"/>
      <c r="F145" s="8"/>
      <c r="G145" s="7"/>
      <c r="H145" s="37">
        <f>(SUM(H142:H144))</f>
        <v>22315.369999999988</v>
      </c>
    </row>
    <row r="146" spans="1:8" x14ac:dyDescent="0.3">
      <c r="A146" s="6"/>
      <c r="B146" s="7"/>
      <c r="C146" s="7"/>
      <c r="D146" s="7"/>
      <c r="E146" s="22"/>
      <c r="F146" s="8"/>
      <c r="G146" s="7"/>
      <c r="H146" s="9"/>
    </row>
    <row r="147" spans="1:8" x14ac:dyDescent="0.3">
      <c r="A147" s="21" t="s">
        <v>26</v>
      </c>
      <c r="B147" s="7"/>
      <c r="C147" s="7"/>
      <c r="D147" s="7"/>
      <c r="E147" s="22"/>
      <c r="F147" s="8"/>
      <c r="G147" s="7"/>
      <c r="H147" s="9"/>
    </row>
    <row r="148" spans="1:8" x14ac:dyDescent="0.3">
      <c r="A148" s="23" t="s">
        <v>10</v>
      </c>
      <c r="B148" s="718" t="s">
        <v>11</v>
      </c>
      <c r="C148" s="719"/>
      <c r="D148" s="71" t="s">
        <v>12</v>
      </c>
      <c r="E148" s="26" t="s">
        <v>13</v>
      </c>
      <c r="F148" s="27" t="s">
        <v>22</v>
      </c>
      <c r="G148" s="26" t="s">
        <v>48</v>
      </c>
      <c r="H148" s="38" t="s">
        <v>14</v>
      </c>
    </row>
    <row r="149" spans="1:8" x14ac:dyDescent="0.3">
      <c r="A149" s="43"/>
      <c r="B149" s="724" t="s">
        <v>28</v>
      </c>
      <c r="C149" s="725"/>
      <c r="D149" s="40">
        <v>1</v>
      </c>
      <c r="E149" s="40" t="s">
        <v>29</v>
      </c>
      <c r="F149" s="41">
        <v>0.15</v>
      </c>
      <c r="G149" s="40">
        <f>H145*0.1</f>
        <v>2231.5369999999989</v>
      </c>
      <c r="H149" s="42">
        <f>+G149*D149*F149</f>
        <v>334.73054999999982</v>
      </c>
    </row>
    <row r="150" spans="1:8" x14ac:dyDescent="0.3">
      <c r="A150" s="43"/>
      <c r="B150" s="724" t="s">
        <v>30</v>
      </c>
      <c r="C150" s="725"/>
      <c r="D150" s="40">
        <v>1</v>
      </c>
      <c r="E150" s="40" t="s">
        <v>29</v>
      </c>
      <c r="F150" s="41">
        <v>0.03</v>
      </c>
      <c r="G150" s="40">
        <f>'[1]Estudio de Mercado'!$P$477</f>
        <v>26300</v>
      </c>
      <c r="H150" s="42">
        <f>+G150*D150*F150</f>
        <v>789</v>
      </c>
    </row>
    <row r="151" spans="1:8" x14ac:dyDescent="0.3">
      <c r="A151" s="21" t="s">
        <v>31</v>
      </c>
      <c r="B151" s="7"/>
      <c r="C151" s="7"/>
      <c r="D151" s="7"/>
      <c r="E151" s="22"/>
      <c r="F151" s="8"/>
      <c r="G151" s="7"/>
      <c r="H151" s="37">
        <f>ROUND(SUM(H149:H150),0)</f>
        <v>1124</v>
      </c>
    </row>
    <row r="152" spans="1:8" x14ac:dyDescent="0.3">
      <c r="A152" s="6"/>
      <c r="B152" s="7"/>
      <c r="C152" s="7"/>
      <c r="D152" s="7"/>
      <c r="E152" s="22"/>
      <c r="F152" s="8"/>
      <c r="G152" s="7"/>
      <c r="H152" s="9"/>
    </row>
    <row r="153" spans="1:8" x14ac:dyDescent="0.3">
      <c r="A153" s="21" t="s">
        <v>32</v>
      </c>
      <c r="B153" s="7"/>
      <c r="C153" s="7"/>
      <c r="D153" s="7"/>
      <c r="E153" s="22"/>
      <c r="F153" s="8"/>
      <c r="G153" s="7"/>
      <c r="H153" s="9"/>
    </row>
    <row r="154" spans="1:8" x14ac:dyDescent="0.3">
      <c r="A154" s="23" t="s">
        <v>10</v>
      </c>
      <c r="B154" s="718" t="s">
        <v>11</v>
      </c>
      <c r="C154" s="719"/>
      <c r="D154" s="26" t="s">
        <v>13</v>
      </c>
      <c r="E154" s="26" t="s">
        <v>12</v>
      </c>
      <c r="F154" s="27" t="s">
        <v>33</v>
      </c>
      <c r="G154" s="26" t="s">
        <v>34</v>
      </c>
      <c r="H154" s="38" t="s">
        <v>14</v>
      </c>
    </row>
    <row r="155" spans="1:8" x14ac:dyDescent="0.3">
      <c r="A155" s="43"/>
      <c r="B155" s="724" t="s">
        <v>35</v>
      </c>
      <c r="C155" s="725"/>
      <c r="D155" s="40" t="s">
        <v>36</v>
      </c>
      <c r="E155" s="40">
        <v>1</v>
      </c>
      <c r="F155" s="45">
        <f>'[1]Estudio de Mercado'!$P$483</f>
        <v>102570</v>
      </c>
      <c r="G155" s="41">
        <v>0.04</v>
      </c>
      <c r="H155" s="42">
        <f>+F155*G155</f>
        <v>4102.8</v>
      </c>
    </row>
    <row r="156" spans="1:8" x14ac:dyDescent="0.3">
      <c r="A156" s="43"/>
      <c r="B156" s="724"/>
      <c r="C156" s="725"/>
      <c r="D156" s="47"/>
      <c r="E156" s="47"/>
      <c r="F156" s="48"/>
      <c r="G156" s="49"/>
      <c r="H156" s="42"/>
    </row>
    <row r="157" spans="1:8" x14ac:dyDescent="0.3">
      <c r="A157" s="21" t="s">
        <v>37</v>
      </c>
      <c r="B157" s="7"/>
      <c r="C157" s="7"/>
      <c r="D157" s="7"/>
      <c r="E157" s="22"/>
      <c r="F157" s="8"/>
      <c r="G157" s="7"/>
      <c r="H157" s="37">
        <f>ROUND(SUM(H155:H156),0)</f>
        <v>4103</v>
      </c>
    </row>
    <row r="158" spans="1:8" x14ac:dyDescent="0.3">
      <c r="A158" s="21"/>
      <c r="B158" s="7"/>
      <c r="C158" s="7"/>
      <c r="D158" s="7"/>
      <c r="E158" s="50"/>
      <c r="F158" s="8"/>
      <c r="G158" s="7"/>
      <c r="H158" s="9"/>
    </row>
    <row r="159" spans="1:8" x14ac:dyDescent="0.3">
      <c r="A159" s="21" t="s">
        <v>38</v>
      </c>
      <c r="B159" s="7"/>
      <c r="C159" s="7"/>
      <c r="D159" s="7"/>
      <c r="E159" s="22"/>
      <c r="F159" s="8"/>
      <c r="G159" s="7"/>
      <c r="H159" s="37">
        <f>H138+H145+H151+H157</f>
        <v>141965.37</v>
      </c>
    </row>
    <row r="160" spans="1:8" x14ac:dyDescent="0.3">
      <c r="A160" s="21" t="s">
        <v>39</v>
      </c>
      <c r="B160" s="7"/>
      <c r="C160" s="7"/>
      <c r="D160" s="7"/>
      <c r="E160" s="22"/>
      <c r="F160" s="8"/>
      <c r="G160" s="7"/>
      <c r="H160" s="52">
        <f>+SUM(H161:H164)</f>
        <v>42518.628315000002</v>
      </c>
    </row>
    <row r="161" spans="1:8" x14ac:dyDescent="0.3">
      <c r="A161" s="21"/>
      <c r="B161" s="7"/>
      <c r="C161" s="7"/>
      <c r="D161" s="7"/>
      <c r="E161" s="22"/>
      <c r="F161" s="48" t="s">
        <v>40</v>
      </c>
      <c r="G161" s="53">
        <v>0.23</v>
      </c>
      <c r="H161" s="54">
        <f>+G161*H159</f>
        <v>32652.035100000001</v>
      </c>
    </row>
    <row r="162" spans="1:8" x14ac:dyDescent="0.3">
      <c r="A162" s="21"/>
      <c r="B162" s="7"/>
      <c r="C162" s="7"/>
      <c r="D162" s="7"/>
      <c r="E162" s="22"/>
      <c r="F162" s="48" t="s">
        <v>41</v>
      </c>
      <c r="G162" s="53">
        <v>0.01</v>
      </c>
      <c r="H162" s="54">
        <f>+G162*H159</f>
        <v>1419.6537000000001</v>
      </c>
    </row>
    <row r="163" spans="1:8" x14ac:dyDescent="0.3">
      <c r="A163" s="21"/>
      <c r="B163" s="7"/>
      <c r="C163" s="7"/>
      <c r="D163" s="7"/>
      <c r="E163" s="22"/>
      <c r="F163" s="48" t="s">
        <v>42</v>
      </c>
      <c r="G163" s="53">
        <v>0.05</v>
      </c>
      <c r="H163" s="54">
        <f>+G163*H159</f>
        <v>7098.2685000000001</v>
      </c>
    </row>
    <row r="164" spans="1:8" x14ac:dyDescent="0.3">
      <c r="A164" s="21"/>
      <c r="B164" s="7"/>
      <c r="C164" s="7"/>
      <c r="D164" s="7"/>
      <c r="E164" s="22"/>
      <c r="F164" s="48" t="s">
        <v>43</v>
      </c>
      <c r="G164" s="53">
        <v>0.19</v>
      </c>
      <c r="H164" s="54">
        <f>+G164*H163</f>
        <v>1348.6710150000001</v>
      </c>
    </row>
    <row r="165" spans="1:8" x14ac:dyDescent="0.3">
      <c r="A165" s="21"/>
      <c r="B165" s="7"/>
      <c r="C165" s="7"/>
      <c r="D165" s="7"/>
      <c r="E165" s="22"/>
      <c r="F165" s="726" t="s">
        <v>44</v>
      </c>
      <c r="G165" s="726"/>
      <c r="H165" s="55">
        <f>+ROUND(H159+H160,0)</f>
        <v>184484</v>
      </c>
    </row>
    <row r="166" spans="1:8" x14ac:dyDescent="0.3">
      <c r="A166" s="21"/>
      <c r="B166" s="7"/>
      <c r="C166" s="7"/>
      <c r="D166" s="7"/>
      <c r="E166" s="22"/>
      <c r="F166" s="8"/>
      <c r="G166" s="7"/>
      <c r="H166" s="56"/>
    </row>
    <row r="167" spans="1:8" ht="16.2" thickBot="1" x14ac:dyDescent="0.35">
      <c r="A167" s="17"/>
      <c r="B167" s="18"/>
      <c r="C167" s="7"/>
      <c r="D167" s="7"/>
      <c r="E167" s="22"/>
      <c r="F167" s="19"/>
      <c r="G167" s="18"/>
      <c r="H167" s="20"/>
    </row>
    <row r="168" spans="1:8" ht="16.2" thickTop="1" x14ac:dyDescent="0.3">
      <c r="A168" s="6"/>
      <c r="B168" s="7"/>
      <c r="C168" s="57"/>
      <c r="D168" s="58"/>
      <c r="E168" s="57"/>
      <c r="F168" s="8"/>
      <c r="G168" s="7"/>
      <c r="H168" s="59"/>
    </row>
    <row r="169" spans="1:8" x14ac:dyDescent="0.3">
      <c r="A169" s="6"/>
      <c r="B169" s="7"/>
      <c r="C169" s="22"/>
      <c r="D169" s="7"/>
      <c r="E169" s="22"/>
      <c r="F169" s="8"/>
      <c r="G169" s="7"/>
      <c r="H169" s="59"/>
    </row>
    <row r="170" spans="1:8" x14ac:dyDescent="0.3">
      <c r="A170" s="6"/>
      <c r="B170" s="7"/>
      <c r="C170" s="22"/>
      <c r="D170" s="7"/>
      <c r="E170" s="22"/>
      <c r="F170" s="8"/>
      <c r="G170" s="7"/>
      <c r="H170" s="59"/>
    </row>
    <row r="171" spans="1:8" x14ac:dyDescent="0.3">
      <c r="A171" s="6"/>
      <c r="B171" s="7"/>
      <c r="C171" s="22"/>
      <c r="D171" s="7"/>
      <c r="E171" s="22"/>
      <c r="F171" s="8"/>
      <c r="G171" s="7"/>
      <c r="H171" s="59"/>
    </row>
    <row r="172" spans="1:8" ht="16.2" thickBot="1" x14ac:dyDescent="0.35">
      <c r="A172" s="6"/>
      <c r="B172" s="7"/>
      <c r="C172" s="7"/>
      <c r="D172" s="7"/>
      <c r="E172" s="22"/>
      <c r="F172" s="699"/>
      <c r="G172" s="699"/>
      <c r="H172" s="700"/>
    </row>
    <row r="173" spans="1:8" x14ac:dyDescent="0.3">
      <c r="A173" s="60" t="s">
        <v>45</v>
      </c>
      <c r="B173" s="61"/>
      <c r="C173" s="61"/>
      <c r="D173" s="61"/>
      <c r="E173" s="22"/>
      <c r="F173" s="83" t="s">
        <v>46</v>
      </c>
      <c r="G173" s="7"/>
      <c r="H173" s="84"/>
    </row>
    <row r="174" spans="1:8" ht="16.2" thickBot="1" x14ac:dyDescent="0.35">
      <c r="A174" s="17"/>
      <c r="B174" s="18"/>
      <c r="C174" s="7"/>
      <c r="D174" s="7"/>
      <c r="E174" s="74"/>
      <c r="F174" s="19"/>
      <c r="G174" s="18"/>
      <c r="H174" s="20"/>
    </row>
    <row r="175" spans="1:8" ht="16.2" thickTop="1" x14ac:dyDescent="0.3">
      <c r="A175" s="510"/>
      <c r="B175" s="61"/>
      <c r="C175" s="61"/>
      <c r="D175" s="61"/>
      <c r="E175" s="509"/>
      <c r="F175" s="83"/>
      <c r="G175" s="61"/>
      <c r="H175" s="84"/>
    </row>
    <row r="176" spans="1:8" ht="78.599999999999994" customHeight="1" thickBot="1" x14ac:dyDescent="0.55000000000000004">
      <c r="A176" s="727" t="str">
        <f>+A63</f>
        <v>REPARACIONES LOCATIVAS LABORATORIO GENETICA REGIONAL NOR OCCIDENTE DEL INSTITUTO NACIONAL DE MEDICINA LEGAL Y CIENCIAS FORENSES.</v>
      </c>
      <c r="B176" s="728"/>
      <c r="C176" s="728"/>
      <c r="D176" s="728"/>
      <c r="E176" s="728"/>
      <c r="F176" s="728"/>
      <c r="G176" s="728"/>
      <c r="H176" s="729"/>
    </row>
    <row r="177" spans="1:8" ht="16.2" thickTop="1" x14ac:dyDescent="0.3">
      <c r="A177" s="704" t="str">
        <f>+A64</f>
        <v>PRESUPUESTO SISTEMA ELÉCTRICO, ILUMINACIÓN Y ALARMAS PARA EL PROYECTO DE REPARACIONES LOCATIVAS SEDE MEDELLIN DEL  INSTITUTO NACIONAL DE MEDICINA LEGAL Y CIENCIAS FORENSES</v>
      </c>
      <c r="B177" s="705"/>
      <c r="C177" s="705"/>
      <c r="D177" s="705"/>
      <c r="E177" s="705"/>
      <c r="F177" s="705"/>
      <c r="G177" s="705"/>
      <c r="H177" s="706"/>
    </row>
    <row r="178" spans="1:8" x14ac:dyDescent="0.3">
      <c r="A178" s="707"/>
      <c r="B178" s="708"/>
      <c r="C178" s="708"/>
      <c r="D178" s="708"/>
      <c r="E178" s="708"/>
      <c r="F178" s="708"/>
      <c r="G178" s="708"/>
      <c r="H178" s="709"/>
    </row>
    <row r="179" spans="1:8" x14ac:dyDescent="0.3">
      <c r="A179" s="710" t="s">
        <v>2</v>
      </c>
      <c r="B179" s="711"/>
      <c r="C179" s="711"/>
      <c r="D179" s="711"/>
      <c r="E179" s="711"/>
      <c r="F179" s="711"/>
      <c r="G179" s="711"/>
      <c r="H179" s="712"/>
    </row>
    <row r="180" spans="1:8" x14ac:dyDescent="0.3">
      <c r="A180" s="6"/>
      <c r="B180" s="7"/>
      <c r="C180" s="7"/>
      <c r="D180" s="7"/>
      <c r="E180" s="7"/>
      <c r="F180" s="8"/>
      <c r="G180" s="7"/>
      <c r="H180" s="9"/>
    </row>
    <row r="181" spans="1:8" x14ac:dyDescent="0.3">
      <c r="A181" s="10" t="s">
        <v>3</v>
      </c>
      <c r="B181" s="11" t="str">
        <f>+'[1]BASE DEL PRESUPUESTO'!B34</f>
        <v>3.1.4</v>
      </c>
      <c r="C181" s="12" t="s">
        <v>4</v>
      </c>
      <c r="D181" s="11" t="str">
        <f>+'[1]BASE DEL PRESUPUESTO'!D34</f>
        <v>UND</v>
      </c>
      <c r="E181" s="13" t="s">
        <v>5</v>
      </c>
      <c r="F181" s="14">
        <f>H215</f>
        <v>206397.08</v>
      </c>
      <c r="G181" s="12" t="s">
        <v>6</v>
      </c>
      <c r="H181" s="15" t="str">
        <f>+H69</f>
        <v>ENERO DE 2026</v>
      </c>
    </row>
    <row r="182" spans="1:8" ht="52.5" customHeight="1" x14ac:dyDescent="0.3">
      <c r="A182" s="16" t="s">
        <v>8</v>
      </c>
      <c r="B182" s="713" t="str">
        <f>+'[1]BASE DEL PRESUPUESTO'!C34</f>
        <v>Suministro de materiales y mano de obra para Instalación de tomacorriente doble GFCI empotrado, 2P+T 15A 125V; (incluye toma doble GFCI, retiro y disposición final de tomacorriente existente,  tapa de protección intemperie en aluminio inyectado waterproff, elementos de fijación y demas elémentos consumibles para su correcta instalación).</v>
      </c>
      <c r="C182" s="713"/>
      <c r="D182" s="713"/>
      <c r="E182" s="713"/>
      <c r="F182" s="713"/>
      <c r="G182" s="713"/>
      <c r="H182" s="714"/>
    </row>
    <row r="183" spans="1:8" ht="16.2" thickBot="1" x14ac:dyDescent="0.35">
      <c r="A183" s="17"/>
      <c r="B183" s="18"/>
      <c r="C183" s="18"/>
      <c r="D183" s="18"/>
      <c r="E183" s="18"/>
      <c r="F183" s="19"/>
      <c r="G183" s="18"/>
      <c r="H183" s="20"/>
    </row>
    <row r="184" spans="1:8" ht="16.2" thickTop="1" x14ac:dyDescent="0.3">
      <c r="A184" s="21" t="s">
        <v>9</v>
      </c>
      <c r="B184" s="7"/>
      <c r="C184" s="7"/>
      <c r="D184" s="7"/>
      <c r="E184" s="22"/>
      <c r="F184" s="8"/>
      <c r="G184" s="7"/>
      <c r="H184" s="9"/>
    </row>
    <row r="185" spans="1:8" x14ac:dyDescent="0.3">
      <c r="A185" s="23" t="s">
        <v>10</v>
      </c>
      <c r="B185" s="24" t="s">
        <v>11</v>
      </c>
      <c r="C185" s="25"/>
      <c r="D185" s="25"/>
      <c r="E185" s="26" t="s">
        <v>12</v>
      </c>
      <c r="F185" s="27" t="s">
        <v>13</v>
      </c>
      <c r="G185" s="26" t="s">
        <v>14</v>
      </c>
      <c r="H185" s="28" t="s">
        <v>15</v>
      </c>
    </row>
    <row r="186" spans="1:8" x14ac:dyDescent="0.3">
      <c r="A186" s="29"/>
      <c r="B186" s="747" t="str">
        <f>'[1]Estudio de Mercado'!C206</f>
        <v>Toma corriente GFCI 15A - 120V con tapa</v>
      </c>
      <c r="C186" s="733"/>
      <c r="D186" s="734"/>
      <c r="E186" s="30">
        <v>1</v>
      </c>
      <c r="F186" s="31" t="s">
        <v>13</v>
      </c>
      <c r="G186" s="32">
        <v>104685</v>
      </c>
      <c r="H186" s="33">
        <f t="shared" ref="H186:H193" si="1">+E186*G186</f>
        <v>104685</v>
      </c>
    </row>
    <row r="187" spans="1:8" x14ac:dyDescent="0.3">
      <c r="A187" s="29"/>
      <c r="B187" s="508" t="str">
        <f>'[1]Estudio de Mercado'!C213</f>
        <v xml:space="preserve">Tapa en aluminio inyectado waterproff para toma GFCI </v>
      </c>
      <c r="C187" s="501"/>
      <c r="D187" s="500"/>
      <c r="E187" s="30">
        <v>1</v>
      </c>
      <c r="F187" s="31" t="s">
        <v>13</v>
      </c>
      <c r="G187" s="32">
        <v>85931</v>
      </c>
      <c r="H187" s="33">
        <f t="shared" si="1"/>
        <v>85931</v>
      </c>
    </row>
    <row r="188" spans="1:8" x14ac:dyDescent="0.3">
      <c r="A188" s="29"/>
      <c r="B188" s="715" t="s">
        <v>17</v>
      </c>
      <c r="C188" s="733"/>
      <c r="D188" s="734"/>
      <c r="E188" s="30">
        <v>1</v>
      </c>
      <c r="F188" s="31" t="s">
        <v>18</v>
      </c>
      <c r="G188" s="32">
        <f>'[1]Estudio de Mercado'!P234</f>
        <v>2556</v>
      </c>
      <c r="H188" s="33">
        <f t="shared" si="1"/>
        <v>2556</v>
      </c>
    </row>
    <row r="189" spans="1:8" x14ac:dyDescent="0.3">
      <c r="A189" s="35"/>
      <c r="B189" s="715"/>
      <c r="C189" s="733"/>
      <c r="D189" s="734"/>
      <c r="E189" s="30"/>
      <c r="F189" s="31"/>
      <c r="G189" s="32"/>
      <c r="H189" s="33">
        <f t="shared" si="1"/>
        <v>0</v>
      </c>
    </row>
    <row r="190" spans="1:8" x14ac:dyDescent="0.3">
      <c r="A190" s="35"/>
      <c r="B190" s="715"/>
      <c r="C190" s="733"/>
      <c r="D190" s="734"/>
      <c r="E190" s="30"/>
      <c r="F190" s="31"/>
      <c r="G190" s="32"/>
      <c r="H190" s="33">
        <f t="shared" si="1"/>
        <v>0</v>
      </c>
    </row>
    <row r="191" spans="1:8" x14ac:dyDescent="0.3">
      <c r="A191" s="35"/>
      <c r="B191" s="715"/>
      <c r="C191" s="733"/>
      <c r="D191" s="734"/>
      <c r="E191" s="30"/>
      <c r="F191" s="31"/>
      <c r="G191" s="32"/>
      <c r="H191" s="33">
        <f t="shared" si="1"/>
        <v>0</v>
      </c>
    </row>
    <row r="192" spans="1:8" x14ac:dyDescent="0.3">
      <c r="A192" s="35"/>
      <c r="B192" s="715"/>
      <c r="C192" s="716"/>
      <c r="D192" s="717"/>
      <c r="E192" s="70"/>
      <c r="F192" s="31"/>
      <c r="G192" s="34"/>
      <c r="H192" s="33">
        <f t="shared" si="1"/>
        <v>0</v>
      </c>
    </row>
    <row r="193" spans="1:8" x14ac:dyDescent="0.3">
      <c r="A193" s="35"/>
      <c r="B193" s="715"/>
      <c r="C193" s="716"/>
      <c r="D193" s="717"/>
      <c r="E193" s="30"/>
      <c r="F193" s="31"/>
      <c r="G193" s="34"/>
      <c r="H193" s="33">
        <f t="shared" si="1"/>
        <v>0</v>
      </c>
    </row>
    <row r="194" spans="1:8" x14ac:dyDescent="0.3">
      <c r="A194" s="21" t="s">
        <v>19</v>
      </c>
      <c r="B194" s="7"/>
      <c r="C194" s="7"/>
      <c r="D194" s="7"/>
      <c r="E194" s="22"/>
      <c r="F194" s="8"/>
      <c r="G194" s="7"/>
      <c r="H194" s="37">
        <f>ROUND(SUM(H186:H193),0)</f>
        <v>193172</v>
      </c>
    </row>
    <row r="195" spans="1:8" x14ac:dyDescent="0.3">
      <c r="A195" s="6"/>
      <c r="B195" s="7"/>
      <c r="C195" s="7"/>
      <c r="D195" s="7"/>
      <c r="E195" s="22"/>
      <c r="F195" s="8"/>
      <c r="G195" s="7"/>
      <c r="H195" s="9"/>
    </row>
    <row r="196" spans="1:8" x14ac:dyDescent="0.3">
      <c r="A196" s="21" t="s">
        <v>20</v>
      </c>
      <c r="B196" s="7"/>
      <c r="C196" s="7"/>
      <c r="D196" s="7"/>
      <c r="E196" s="22"/>
      <c r="F196" s="8"/>
      <c r="G196" s="7"/>
      <c r="H196" s="9"/>
    </row>
    <row r="197" spans="1:8" ht="24.75" customHeight="1" x14ac:dyDescent="0.3">
      <c r="A197" s="23" t="s">
        <v>10</v>
      </c>
      <c r="B197" s="26" t="s">
        <v>11</v>
      </c>
      <c r="C197" s="71" t="s">
        <v>12</v>
      </c>
      <c r="D197" s="26" t="s">
        <v>13</v>
      </c>
      <c r="E197" s="718" t="s">
        <v>21</v>
      </c>
      <c r="F197" s="719"/>
      <c r="G197" s="26" t="s">
        <v>47</v>
      </c>
      <c r="H197" s="38" t="s">
        <v>14</v>
      </c>
    </row>
    <row r="198" spans="1:8" ht="46.5" customHeight="1" x14ac:dyDescent="0.3">
      <c r="A198" s="29"/>
      <c r="B198" s="72" t="s">
        <v>23</v>
      </c>
      <c r="C198" s="40">
        <v>1</v>
      </c>
      <c r="D198" s="40" t="s">
        <v>24</v>
      </c>
      <c r="E198" s="720">
        <f>+'[1]1- CUADRILLAS'!$D$47</f>
        <v>53500</v>
      </c>
      <c r="F198" s="721"/>
      <c r="G198" s="41">
        <v>0.19695476635514017</v>
      </c>
      <c r="H198" s="42">
        <f>((E198+F198)*C198)*G198</f>
        <v>10537.08</v>
      </c>
    </row>
    <row r="199" spans="1:8" x14ac:dyDescent="0.3">
      <c r="A199" s="43"/>
      <c r="B199" s="44"/>
      <c r="C199" s="40"/>
      <c r="D199" s="40"/>
      <c r="E199" s="722"/>
      <c r="F199" s="723"/>
      <c r="G199" s="41"/>
      <c r="H199" s="42">
        <f>((E199+F199)*C199)*G199</f>
        <v>0</v>
      </c>
    </row>
    <row r="200" spans="1:8" x14ac:dyDescent="0.3">
      <c r="A200" s="43"/>
      <c r="B200" s="44"/>
      <c r="C200" s="40"/>
      <c r="D200" s="40"/>
      <c r="E200" s="722"/>
      <c r="F200" s="723"/>
      <c r="G200" s="40"/>
      <c r="H200" s="42"/>
    </row>
    <row r="201" spans="1:8" x14ac:dyDescent="0.3">
      <c r="A201" s="21" t="s">
        <v>25</v>
      </c>
      <c r="B201" s="7"/>
      <c r="C201" s="7"/>
      <c r="D201" s="7"/>
      <c r="E201" s="22"/>
      <c r="F201" s="8"/>
      <c r="G201" s="7"/>
      <c r="H201" s="37">
        <f>(SUM(H198:H200))</f>
        <v>10537.08</v>
      </c>
    </row>
    <row r="202" spans="1:8" x14ac:dyDescent="0.3">
      <c r="A202" s="6"/>
      <c r="B202" s="7"/>
      <c r="C202" s="7"/>
      <c r="D202" s="7"/>
      <c r="E202" s="22"/>
      <c r="F202" s="8"/>
      <c r="G202" s="7"/>
      <c r="H202" s="9"/>
    </row>
    <row r="203" spans="1:8" x14ac:dyDescent="0.3">
      <c r="A203" s="21" t="s">
        <v>26</v>
      </c>
      <c r="B203" s="7"/>
      <c r="C203" s="7"/>
      <c r="D203" s="7"/>
      <c r="E203" s="22"/>
      <c r="F203" s="8"/>
      <c r="G203" s="7"/>
      <c r="H203" s="9"/>
    </row>
    <row r="204" spans="1:8" x14ac:dyDescent="0.3">
      <c r="A204" s="23" t="s">
        <v>10</v>
      </c>
      <c r="B204" s="718" t="s">
        <v>11</v>
      </c>
      <c r="C204" s="719"/>
      <c r="D204" s="71" t="s">
        <v>12</v>
      </c>
      <c r="E204" s="26" t="s">
        <v>13</v>
      </c>
      <c r="F204" s="27" t="s">
        <v>22</v>
      </c>
      <c r="G204" s="26" t="s">
        <v>48</v>
      </c>
      <c r="H204" s="38" t="s">
        <v>14</v>
      </c>
    </row>
    <row r="205" spans="1:8" x14ac:dyDescent="0.3">
      <c r="A205" s="43"/>
      <c r="B205" s="724" t="s">
        <v>28</v>
      </c>
      <c r="C205" s="725"/>
      <c r="D205" s="40">
        <v>1</v>
      </c>
      <c r="E205" s="40" t="s">
        <v>29</v>
      </c>
      <c r="F205" s="41">
        <v>0.08</v>
      </c>
      <c r="G205" s="40">
        <f>H201*0.1</f>
        <v>1053.7080000000001</v>
      </c>
      <c r="H205" s="42">
        <f>+G205*D205*F205</f>
        <v>84.296640000000011</v>
      </c>
    </row>
    <row r="206" spans="1:8" x14ac:dyDescent="0.3">
      <c r="A206" s="43"/>
      <c r="B206" s="724" t="s">
        <v>30</v>
      </c>
      <c r="C206" s="725"/>
      <c r="D206" s="40">
        <v>1</v>
      </c>
      <c r="E206" s="40" t="s">
        <v>29</v>
      </c>
      <c r="F206" s="41">
        <v>0.06</v>
      </c>
      <c r="G206" s="40">
        <f>'[1]Estudio de Mercado'!P477</f>
        <v>26300</v>
      </c>
      <c r="H206" s="42">
        <f>+G206*D206*F206</f>
        <v>1578</v>
      </c>
    </row>
    <row r="207" spans="1:8" x14ac:dyDescent="0.3">
      <c r="A207" s="21" t="s">
        <v>31</v>
      </c>
      <c r="B207" s="7"/>
      <c r="C207" s="7"/>
      <c r="D207" s="7"/>
      <c r="E207" s="22"/>
      <c r="F207" s="8"/>
      <c r="G207" s="7"/>
      <c r="H207" s="37">
        <f>ROUND(SUM(H205:H206),0)</f>
        <v>1662</v>
      </c>
    </row>
    <row r="208" spans="1:8" x14ac:dyDescent="0.3">
      <c r="A208" s="6"/>
      <c r="B208" s="7"/>
      <c r="C208" s="7"/>
      <c r="D208" s="7"/>
      <c r="E208" s="22"/>
      <c r="F208" s="8"/>
      <c r="G208" s="7"/>
      <c r="H208" s="9"/>
    </row>
    <row r="209" spans="1:8" x14ac:dyDescent="0.3">
      <c r="A209" s="21" t="s">
        <v>32</v>
      </c>
      <c r="B209" s="7"/>
      <c r="C209" s="7"/>
      <c r="D209" s="7"/>
      <c r="E209" s="22"/>
      <c r="F209" s="8"/>
      <c r="G209" s="7"/>
      <c r="H209" s="9"/>
    </row>
    <row r="210" spans="1:8" x14ac:dyDescent="0.3">
      <c r="A210" s="23" t="s">
        <v>10</v>
      </c>
      <c r="B210" s="718" t="s">
        <v>11</v>
      </c>
      <c r="C210" s="719"/>
      <c r="D210" s="26" t="s">
        <v>13</v>
      </c>
      <c r="E210" s="26" t="s">
        <v>12</v>
      </c>
      <c r="F210" s="27" t="s">
        <v>33</v>
      </c>
      <c r="G210" s="26" t="s">
        <v>34</v>
      </c>
      <c r="H210" s="38" t="s">
        <v>14</v>
      </c>
    </row>
    <row r="211" spans="1:8" x14ac:dyDescent="0.3">
      <c r="A211" s="43"/>
      <c r="B211" s="724" t="s">
        <v>35</v>
      </c>
      <c r="C211" s="725"/>
      <c r="D211" s="40" t="s">
        <v>36</v>
      </c>
      <c r="E211" s="40">
        <v>1</v>
      </c>
      <c r="F211" s="45">
        <f>'[1]Estudio de Mercado'!P483</f>
        <v>102570</v>
      </c>
      <c r="G211" s="41">
        <v>0.01</v>
      </c>
      <c r="H211" s="42">
        <f>+F211*G211</f>
        <v>1025.7</v>
      </c>
    </row>
    <row r="212" spans="1:8" x14ac:dyDescent="0.3">
      <c r="A212" s="43"/>
      <c r="B212" s="724"/>
      <c r="C212" s="725"/>
      <c r="D212" s="47"/>
      <c r="E212" s="47"/>
      <c r="F212" s="48"/>
      <c r="G212" s="49"/>
      <c r="H212" s="42"/>
    </row>
    <row r="213" spans="1:8" x14ac:dyDescent="0.3">
      <c r="A213" s="21" t="s">
        <v>37</v>
      </c>
      <c r="B213" s="7"/>
      <c r="C213" s="7"/>
      <c r="D213" s="7"/>
      <c r="E213" s="22"/>
      <c r="F213" s="8"/>
      <c r="G213" s="7"/>
      <c r="H213" s="37">
        <f>ROUND(SUM(H211:H212),0)</f>
        <v>1026</v>
      </c>
    </row>
    <row r="214" spans="1:8" x14ac:dyDescent="0.3">
      <c r="A214" s="21"/>
      <c r="B214" s="7"/>
      <c r="C214" s="7"/>
      <c r="D214" s="7"/>
      <c r="E214" s="50"/>
      <c r="F214" s="8"/>
      <c r="G214" s="7"/>
      <c r="H214" s="51"/>
    </row>
    <row r="215" spans="1:8" x14ac:dyDescent="0.3">
      <c r="A215" s="21" t="s">
        <v>38</v>
      </c>
      <c r="B215" s="7"/>
      <c r="C215" s="7"/>
      <c r="D215" s="7"/>
      <c r="E215" s="22"/>
      <c r="F215" s="8"/>
      <c r="G215" s="7"/>
      <c r="H215" s="37">
        <f>H194+H201+H207+H213</f>
        <v>206397.08</v>
      </c>
    </row>
    <row r="216" spans="1:8" x14ac:dyDescent="0.3">
      <c r="A216" s="21" t="s">
        <v>39</v>
      </c>
      <c r="B216" s="7"/>
      <c r="C216" s="7"/>
      <c r="D216" s="7"/>
      <c r="E216" s="22"/>
      <c r="F216" s="8"/>
      <c r="G216" s="7"/>
      <c r="H216" s="52">
        <f>+SUM(H217:H220)</f>
        <v>61815.925459999999</v>
      </c>
    </row>
    <row r="217" spans="1:8" x14ac:dyDescent="0.3">
      <c r="A217" s="21"/>
      <c r="B217" s="7"/>
      <c r="C217" s="7"/>
      <c r="D217" s="7"/>
      <c r="E217" s="22"/>
      <c r="F217" s="48" t="s">
        <v>40</v>
      </c>
      <c r="G217" s="53">
        <v>0.23</v>
      </c>
      <c r="H217" s="54">
        <f>+G217*H215</f>
        <v>47471.328399999999</v>
      </c>
    </row>
    <row r="218" spans="1:8" x14ac:dyDescent="0.3">
      <c r="A218" s="21"/>
      <c r="B218" s="7"/>
      <c r="C218" s="7"/>
      <c r="D218" s="7"/>
      <c r="E218" s="22"/>
      <c r="F218" s="48" t="s">
        <v>41</v>
      </c>
      <c r="G218" s="53">
        <v>0.01</v>
      </c>
      <c r="H218" s="54">
        <f>+G218*H215</f>
        <v>2063.9708000000001</v>
      </c>
    </row>
    <row r="219" spans="1:8" x14ac:dyDescent="0.3">
      <c r="A219" s="21"/>
      <c r="B219" s="7"/>
      <c r="C219" s="7"/>
      <c r="D219" s="7"/>
      <c r="E219" s="22"/>
      <c r="F219" s="48" t="s">
        <v>42</v>
      </c>
      <c r="G219" s="53">
        <v>0.05</v>
      </c>
      <c r="H219" s="54">
        <f>+G219*H215</f>
        <v>10319.853999999999</v>
      </c>
    </row>
    <row r="220" spans="1:8" x14ac:dyDescent="0.3">
      <c r="A220" s="21"/>
      <c r="B220" s="7"/>
      <c r="C220" s="7"/>
      <c r="D220" s="7"/>
      <c r="E220" s="22"/>
      <c r="F220" s="48" t="s">
        <v>43</v>
      </c>
      <c r="G220" s="53">
        <v>0.19</v>
      </c>
      <c r="H220" s="54">
        <f>+G220*H219</f>
        <v>1960.77226</v>
      </c>
    </row>
    <row r="221" spans="1:8" x14ac:dyDescent="0.3">
      <c r="A221" s="21"/>
      <c r="B221" s="7"/>
      <c r="C221" s="7"/>
      <c r="D221" s="7"/>
      <c r="E221" s="22"/>
      <c r="F221" s="726" t="s">
        <v>44</v>
      </c>
      <c r="G221" s="726"/>
      <c r="H221" s="55">
        <f>+ROUND(H215+H216,0)</f>
        <v>268213</v>
      </c>
    </row>
    <row r="222" spans="1:8" x14ac:dyDescent="0.3">
      <c r="A222" s="21"/>
      <c r="B222" s="7"/>
      <c r="C222" s="7"/>
      <c r="D222" s="7"/>
      <c r="E222" s="22"/>
      <c r="F222" s="8"/>
      <c r="G222" s="7"/>
      <c r="H222" s="56"/>
    </row>
    <row r="223" spans="1:8" ht="16.2" thickBot="1" x14ac:dyDescent="0.35">
      <c r="A223" s="17"/>
      <c r="B223" s="18"/>
      <c r="C223" s="7"/>
      <c r="D223" s="7"/>
      <c r="E223" s="22"/>
      <c r="F223" s="19"/>
      <c r="G223" s="18"/>
      <c r="H223" s="20"/>
    </row>
    <row r="224" spans="1:8" ht="16.2" thickTop="1" x14ac:dyDescent="0.3">
      <c r="A224" s="6"/>
      <c r="B224" s="7"/>
      <c r="C224" s="57"/>
      <c r="D224" s="58"/>
      <c r="E224" s="57"/>
      <c r="F224" s="8"/>
      <c r="G224" s="7"/>
      <c r="H224" s="59"/>
    </row>
    <row r="225" spans="1:8" x14ac:dyDescent="0.3">
      <c r="A225" s="6"/>
      <c r="B225" s="7"/>
      <c r="C225" s="22"/>
      <c r="D225" s="7"/>
      <c r="E225" s="22"/>
      <c r="F225" s="8"/>
      <c r="G225" s="7"/>
      <c r="H225" s="59"/>
    </row>
    <row r="226" spans="1:8" x14ac:dyDescent="0.3">
      <c r="A226" s="6"/>
      <c r="B226" s="7"/>
      <c r="C226" s="22"/>
      <c r="D226" s="7"/>
      <c r="E226" s="22"/>
      <c r="F226" s="8"/>
      <c r="G226" s="7"/>
      <c r="H226" s="59"/>
    </row>
    <row r="227" spans="1:8" x14ac:dyDescent="0.3">
      <c r="A227" s="6"/>
      <c r="B227" s="7"/>
      <c r="C227" s="22"/>
      <c r="D227" s="7"/>
      <c r="E227" s="22"/>
      <c r="F227" s="8"/>
      <c r="G227" s="7"/>
      <c r="H227" s="59"/>
    </row>
    <row r="228" spans="1:8" ht="16.2" thickBot="1" x14ac:dyDescent="0.35">
      <c r="A228" s="6"/>
      <c r="B228" s="7"/>
      <c r="C228" s="7"/>
      <c r="D228" s="7"/>
      <c r="E228" s="22"/>
      <c r="F228" s="699"/>
      <c r="G228" s="699"/>
      <c r="H228" s="700"/>
    </row>
    <row r="229" spans="1:8" x14ac:dyDescent="0.3">
      <c r="A229" s="60" t="s">
        <v>45</v>
      </c>
      <c r="B229" s="61"/>
      <c r="C229" s="61"/>
      <c r="D229" s="61"/>
      <c r="E229" s="22"/>
      <c r="F229" s="83" t="s">
        <v>46</v>
      </c>
      <c r="G229" s="61"/>
      <c r="H229" s="84"/>
    </row>
    <row r="230" spans="1:8" ht="16.2" thickBot="1" x14ac:dyDescent="0.35">
      <c r="A230" s="6"/>
      <c r="B230" s="63"/>
      <c r="C230" s="63"/>
      <c r="D230" s="63"/>
      <c r="E230" s="74"/>
      <c r="F230" s="8"/>
      <c r="G230" s="7"/>
      <c r="H230" s="9"/>
    </row>
    <row r="231" spans="1:8" ht="97.95" customHeight="1" thickBot="1" x14ac:dyDescent="0.55000000000000004">
      <c r="A231" s="701" t="str">
        <f>+A2</f>
        <v>REPARACIONES LOCATIVAS LABORATORIO GENETICA REGIONAL NOR OCCIDENTE DEL INSTITUTO NACIONAL DE MEDICINA LEGAL Y CIENCIAS FORENSES.</v>
      </c>
      <c r="B231" s="702"/>
      <c r="C231" s="702"/>
      <c r="D231" s="702"/>
      <c r="E231" s="702"/>
      <c r="F231" s="702"/>
      <c r="G231" s="702"/>
      <c r="H231" s="703"/>
    </row>
    <row r="232" spans="1:8" ht="38.25" customHeight="1" thickTop="1" x14ac:dyDescent="0.3">
      <c r="A232" s="704" t="s">
        <v>160</v>
      </c>
      <c r="B232" s="705"/>
      <c r="C232" s="705"/>
      <c r="D232" s="705"/>
      <c r="E232" s="705"/>
      <c r="F232" s="705"/>
      <c r="G232" s="705"/>
      <c r="H232" s="706"/>
    </row>
    <row r="233" spans="1:8" ht="2.25" customHeight="1" x14ac:dyDescent="0.3">
      <c r="A233" s="707"/>
      <c r="B233" s="708"/>
      <c r="C233" s="708"/>
      <c r="D233" s="708"/>
      <c r="E233" s="708"/>
      <c r="F233" s="708"/>
      <c r="G233" s="708"/>
      <c r="H233" s="709"/>
    </row>
    <row r="234" spans="1:8" ht="25.5" customHeight="1" x14ac:dyDescent="0.3">
      <c r="A234" s="710" t="s">
        <v>2</v>
      </c>
      <c r="B234" s="711"/>
      <c r="C234" s="711"/>
      <c r="D234" s="711"/>
      <c r="E234" s="711"/>
      <c r="F234" s="711"/>
      <c r="G234" s="711"/>
      <c r="H234" s="712"/>
    </row>
    <row r="235" spans="1:8" x14ac:dyDescent="0.3">
      <c r="A235" s="6"/>
      <c r="B235" s="7"/>
      <c r="C235" s="7"/>
      <c r="D235" s="7"/>
      <c r="E235" s="7"/>
      <c r="F235" s="8"/>
      <c r="G235" s="7"/>
      <c r="H235" s="9"/>
    </row>
    <row r="236" spans="1:8" x14ac:dyDescent="0.3">
      <c r="A236" s="10" t="s">
        <v>3</v>
      </c>
      <c r="B236" s="11" t="str">
        <f>+'[1]BASE DEL PRESUPUESTO'!B35</f>
        <v>3.1.5</v>
      </c>
      <c r="C236" s="12" t="s">
        <v>4</v>
      </c>
      <c r="D236" s="11" t="str">
        <f>+'[1]BASE DEL PRESUPUESTO'!D35</f>
        <v>UND</v>
      </c>
      <c r="E236" s="13" t="s">
        <v>5</v>
      </c>
      <c r="F236" s="14">
        <f>H271</f>
        <v>121003.46</v>
      </c>
      <c r="G236" s="12" t="s">
        <v>6</v>
      </c>
      <c r="H236" s="15" t="s">
        <v>7</v>
      </c>
    </row>
    <row r="237" spans="1:8" ht="54" customHeight="1" x14ac:dyDescent="0.3">
      <c r="A237" s="16" t="s">
        <v>8</v>
      </c>
      <c r="B237" s="713" t="str">
        <f>+'[1]BASE DEL PRESUPUESTO'!C35</f>
        <v>Suministro de materiales y mano de obra para Instalación de tomacorriente doble GFCI empotrado, 2P+T 15A 125V; (incluye toma doble GFCI, retiro y disposición final de tomacorriente existente,  tapa, elementos de fijación y demas elémentos consumibles para su correcta instalación).</v>
      </c>
      <c r="C237" s="713"/>
      <c r="D237" s="713"/>
      <c r="E237" s="713"/>
      <c r="F237" s="713"/>
      <c r="G237" s="713"/>
      <c r="H237" s="714"/>
    </row>
    <row r="238" spans="1:8" ht="16.2" thickBot="1" x14ac:dyDescent="0.35">
      <c r="A238" s="17"/>
      <c r="B238" s="18"/>
      <c r="C238" s="18"/>
      <c r="D238" s="18"/>
      <c r="E238" s="18"/>
      <c r="F238" s="19"/>
      <c r="G238" s="18"/>
      <c r="H238" s="20"/>
    </row>
    <row r="239" spans="1:8" ht="16.2" thickTop="1" x14ac:dyDescent="0.3">
      <c r="A239" s="21" t="s">
        <v>9</v>
      </c>
      <c r="B239" s="7"/>
      <c r="C239" s="7"/>
      <c r="D239" s="7"/>
      <c r="E239" s="22"/>
      <c r="F239" s="8"/>
      <c r="G239" s="7"/>
      <c r="H239" s="9"/>
    </row>
    <row r="240" spans="1:8" x14ac:dyDescent="0.3">
      <c r="A240" s="23" t="s">
        <v>10</v>
      </c>
      <c r="B240" s="24" t="s">
        <v>11</v>
      </c>
      <c r="C240" s="25"/>
      <c r="D240" s="25"/>
      <c r="E240" s="26" t="s">
        <v>12</v>
      </c>
      <c r="F240" s="27" t="s">
        <v>13</v>
      </c>
      <c r="G240" s="26" t="s">
        <v>14</v>
      </c>
      <c r="H240" s="28" t="s">
        <v>15</v>
      </c>
    </row>
    <row r="241" spans="1:8" x14ac:dyDescent="0.3">
      <c r="A241" s="29"/>
      <c r="B241" s="715" t="str">
        <f>'[1]Estudio de Mercado'!C206</f>
        <v>Toma corriente GFCI 15A - 120V con tapa</v>
      </c>
      <c r="C241" s="733"/>
      <c r="D241" s="734"/>
      <c r="E241" s="30">
        <v>1</v>
      </c>
      <c r="F241" s="31" t="s">
        <v>13</v>
      </c>
      <c r="G241" s="32">
        <v>104950.46</v>
      </c>
      <c r="H241" s="33">
        <f t="shared" ref="H241:H249" si="2">+E241*G241</f>
        <v>104950.46</v>
      </c>
    </row>
    <row r="242" spans="1:8" x14ac:dyDescent="0.3">
      <c r="A242" s="29"/>
      <c r="B242" s="715" t="s">
        <v>17</v>
      </c>
      <c r="C242" s="733"/>
      <c r="D242" s="734"/>
      <c r="E242" s="30">
        <v>1</v>
      </c>
      <c r="F242" s="31" t="s">
        <v>18</v>
      </c>
      <c r="G242" s="32">
        <f>'[1]Estudio de Mercado'!P234</f>
        <v>2556</v>
      </c>
      <c r="H242" s="33">
        <f t="shared" si="2"/>
        <v>2556</v>
      </c>
    </row>
    <row r="243" spans="1:8" x14ac:dyDescent="0.3">
      <c r="A243" s="29"/>
      <c r="B243" s="754"/>
      <c r="C243" s="755"/>
      <c r="D243" s="756"/>
      <c r="E243" s="30"/>
      <c r="F243" s="31"/>
      <c r="G243" s="32"/>
      <c r="H243" s="33">
        <f t="shared" si="2"/>
        <v>0</v>
      </c>
    </row>
    <row r="244" spans="1:8" x14ac:dyDescent="0.3">
      <c r="A244" s="29"/>
      <c r="B244" s="754"/>
      <c r="C244" s="766"/>
      <c r="D244" s="767"/>
      <c r="E244" s="30"/>
      <c r="F244" s="31"/>
      <c r="G244" s="32"/>
      <c r="H244" s="33">
        <f t="shared" si="2"/>
        <v>0</v>
      </c>
    </row>
    <row r="245" spans="1:8" x14ac:dyDescent="0.3">
      <c r="A245" s="35"/>
      <c r="B245" s="715"/>
      <c r="C245" s="716"/>
      <c r="D245" s="717"/>
      <c r="E245" s="30"/>
      <c r="F245" s="31"/>
      <c r="G245" s="32"/>
      <c r="H245" s="33">
        <f t="shared" si="2"/>
        <v>0</v>
      </c>
    </row>
    <row r="246" spans="1:8" x14ac:dyDescent="0.3">
      <c r="A246" s="35"/>
      <c r="B246" s="715"/>
      <c r="C246" s="716"/>
      <c r="D246" s="717"/>
      <c r="E246" s="30"/>
      <c r="F246" s="31"/>
      <c r="G246" s="32"/>
      <c r="H246" s="33">
        <f t="shared" si="2"/>
        <v>0</v>
      </c>
    </row>
    <row r="247" spans="1:8" x14ac:dyDescent="0.3">
      <c r="A247" s="35"/>
      <c r="B247" s="715"/>
      <c r="C247" s="716"/>
      <c r="D247" s="717"/>
      <c r="E247" s="30"/>
      <c r="F247" s="31"/>
      <c r="G247" s="32"/>
      <c r="H247" s="33">
        <f t="shared" si="2"/>
        <v>0</v>
      </c>
    </row>
    <row r="248" spans="1:8" x14ac:dyDescent="0.3">
      <c r="A248" s="35"/>
      <c r="B248" s="715"/>
      <c r="C248" s="733"/>
      <c r="D248" s="734"/>
      <c r="E248" s="30"/>
      <c r="F248" s="31"/>
      <c r="G248" s="32"/>
      <c r="H248" s="33">
        <f t="shared" si="2"/>
        <v>0</v>
      </c>
    </row>
    <row r="249" spans="1:8" x14ac:dyDescent="0.3">
      <c r="A249" s="35"/>
      <c r="B249" s="715"/>
      <c r="C249" s="716"/>
      <c r="D249" s="717"/>
      <c r="E249" s="30"/>
      <c r="F249" s="31"/>
      <c r="G249" s="32"/>
      <c r="H249" s="33">
        <f t="shared" si="2"/>
        <v>0</v>
      </c>
    </row>
    <row r="250" spans="1:8" x14ac:dyDescent="0.3">
      <c r="A250" s="21" t="s">
        <v>19</v>
      </c>
      <c r="B250" s="7"/>
      <c r="C250" s="7"/>
      <c r="D250" s="7"/>
      <c r="E250" s="22"/>
      <c r="F250" s="8"/>
      <c r="G250" s="36"/>
      <c r="H250" s="37">
        <f>(SUM(H241:H249))</f>
        <v>107506.46</v>
      </c>
    </row>
    <row r="251" spans="1:8" x14ac:dyDescent="0.3">
      <c r="A251" s="6"/>
      <c r="B251" s="7"/>
      <c r="C251" s="7"/>
      <c r="D251" s="7"/>
      <c r="E251" s="22"/>
      <c r="F251" s="8"/>
      <c r="G251" s="7"/>
      <c r="H251" s="9"/>
    </row>
    <row r="252" spans="1:8" x14ac:dyDescent="0.3">
      <c r="A252" s="21" t="s">
        <v>20</v>
      </c>
      <c r="B252" s="7"/>
      <c r="C252" s="7"/>
      <c r="D252" s="7"/>
      <c r="E252" s="22"/>
      <c r="F252" s="8"/>
      <c r="G252" s="7"/>
      <c r="H252" s="9"/>
    </row>
    <row r="253" spans="1:8" x14ac:dyDescent="0.3">
      <c r="A253" s="23" t="s">
        <v>10</v>
      </c>
      <c r="B253" s="26" t="s">
        <v>11</v>
      </c>
      <c r="C253" s="26" t="s">
        <v>12</v>
      </c>
      <c r="D253" s="26" t="s">
        <v>13</v>
      </c>
      <c r="E253" s="718" t="s">
        <v>21</v>
      </c>
      <c r="F253" s="719"/>
      <c r="G253" s="26" t="s">
        <v>22</v>
      </c>
      <c r="H253" s="38" t="s">
        <v>14</v>
      </c>
    </row>
    <row r="254" spans="1:8" ht="31.2" x14ac:dyDescent="0.3">
      <c r="A254" s="29"/>
      <c r="B254" s="39" t="s">
        <v>23</v>
      </c>
      <c r="C254" s="40">
        <v>1</v>
      </c>
      <c r="D254" s="40" t="s">
        <v>24</v>
      </c>
      <c r="E254" s="720">
        <f>+'[1]1- CUADRILLAS'!$D$47</f>
        <v>53500</v>
      </c>
      <c r="F254" s="721"/>
      <c r="G254" s="41">
        <v>0.2</v>
      </c>
      <c r="H254" s="42">
        <f>((E254+F254)*C254)*G254</f>
        <v>10700</v>
      </c>
    </row>
    <row r="255" spans="1:8" x14ac:dyDescent="0.3">
      <c r="A255" s="43"/>
      <c r="B255" s="44"/>
      <c r="C255" s="40"/>
      <c r="D255" s="40"/>
      <c r="E255" s="768"/>
      <c r="F255" s="769"/>
      <c r="G255" s="41"/>
      <c r="H255" s="42">
        <f>((E255+F255)*C255)*G255</f>
        <v>0</v>
      </c>
    </row>
    <row r="256" spans="1:8" x14ac:dyDescent="0.3">
      <c r="A256" s="43"/>
      <c r="B256" s="44"/>
      <c r="C256" s="40"/>
      <c r="D256" s="40"/>
      <c r="E256" s="722"/>
      <c r="F256" s="723"/>
      <c r="G256" s="40"/>
      <c r="H256" s="42"/>
    </row>
    <row r="257" spans="1:8" x14ac:dyDescent="0.3">
      <c r="A257" s="21" t="s">
        <v>25</v>
      </c>
      <c r="B257" s="7"/>
      <c r="C257" s="7"/>
      <c r="D257" s="7"/>
      <c r="E257" s="22"/>
      <c r="F257" s="8"/>
      <c r="G257" s="7"/>
      <c r="H257" s="37">
        <f>(SUM(H254:H256))</f>
        <v>10700</v>
      </c>
    </row>
    <row r="258" spans="1:8" x14ac:dyDescent="0.3">
      <c r="A258" s="6"/>
      <c r="B258" s="7"/>
      <c r="C258" s="7"/>
      <c r="D258" s="7"/>
      <c r="E258" s="22"/>
      <c r="F258" s="8"/>
      <c r="G258" s="7"/>
      <c r="H258" s="9"/>
    </row>
    <row r="259" spans="1:8" x14ac:dyDescent="0.3">
      <c r="A259" s="21" t="s">
        <v>26</v>
      </c>
      <c r="B259" s="7"/>
      <c r="C259" s="7"/>
      <c r="D259" s="7"/>
      <c r="E259" s="22"/>
      <c r="F259" s="8"/>
      <c r="G259" s="7"/>
      <c r="H259" s="9"/>
    </row>
    <row r="260" spans="1:8" x14ac:dyDescent="0.3">
      <c r="A260" s="23" t="s">
        <v>10</v>
      </c>
      <c r="B260" s="718" t="s">
        <v>11</v>
      </c>
      <c r="C260" s="719"/>
      <c r="D260" s="26" t="s">
        <v>12</v>
      </c>
      <c r="E260" s="26" t="s">
        <v>13</v>
      </c>
      <c r="F260" s="27" t="s">
        <v>22</v>
      </c>
      <c r="G260" s="26" t="s">
        <v>27</v>
      </c>
      <c r="H260" s="38" t="s">
        <v>14</v>
      </c>
    </row>
    <row r="261" spans="1:8" x14ac:dyDescent="0.3">
      <c r="A261" s="43"/>
      <c r="B261" s="724" t="s">
        <v>28</v>
      </c>
      <c r="C261" s="725"/>
      <c r="D261" s="40">
        <v>1</v>
      </c>
      <c r="E261" s="40" t="s">
        <v>29</v>
      </c>
      <c r="F261" s="41">
        <v>0.18</v>
      </c>
      <c r="G261" s="40">
        <f>H257*0.1</f>
        <v>1070</v>
      </c>
      <c r="H261" s="42">
        <f>+G261*D261*F261</f>
        <v>192.6</v>
      </c>
    </row>
    <row r="262" spans="1:8" x14ac:dyDescent="0.3">
      <c r="A262" s="43"/>
      <c r="B262" s="724" t="s">
        <v>30</v>
      </c>
      <c r="C262" s="725"/>
      <c r="D262" s="40">
        <v>1</v>
      </c>
      <c r="E262" s="40" t="s">
        <v>29</v>
      </c>
      <c r="F262" s="41">
        <v>0.06</v>
      </c>
      <c r="G262" s="40">
        <f>'[1]Estudio de Mercado'!P477</f>
        <v>26300</v>
      </c>
      <c r="H262" s="42">
        <f>+G262*D262*F262</f>
        <v>1578</v>
      </c>
    </row>
    <row r="263" spans="1:8" x14ac:dyDescent="0.3">
      <c r="A263" s="21" t="s">
        <v>31</v>
      </c>
      <c r="B263" s="7"/>
      <c r="C263" s="7"/>
      <c r="D263" s="7"/>
      <c r="E263" s="22"/>
      <c r="F263" s="8"/>
      <c r="G263" s="7"/>
      <c r="H263" s="37">
        <f>ROUND(SUM(H261:H262),0)</f>
        <v>1771</v>
      </c>
    </row>
    <row r="264" spans="1:8" x14ac:dyDescent="0.3">
      <c r="A264" s="6"/>
      <c r="B264" s="7"/>
      <c r="C264" s="7"/>
      <c r="D264" s="7"/>
      <c r="E264" s="22"/>
      <c r="F264" s="8"/>
      <c r="G264" s="7"/>
      <c r="H264" s="9"/>
    </row>
    <row r="265" spans="1:8" x14ac:dyDescent="0.3">
      <c r="A265" s="21" t="s">
        <v>32</v>
      </c>
      <c r="B265" s="7"/>
      <c r="C265" s="7"/>
      <c r="D265" s="7"/>
      <c r="E265" s="22"/>
      <c r="F265" s="8"/>
      <c r="G265" s="7"/>
      <c r="H265" s="9"/>
    </row>
    <row r="266" spans="1:8" x14ac:dyDescent="0.3">
      <c r="A266" s="23" t="s">
        <v>10</v>
      </c>
      <c r="B266" s="718" t="s">
        <v>11</v>
      </c>
      <c r="C266" s="719"/>
      <c r="D266" s="26" t="s">
        <v>13</v>
      </c>
      <c r="E266" s="26" t="s">
        <v>12</v>
      </c>
      <c r="F266" s="27" t="s">
        <v>33</v>
      </c>
      <c r="G266" s="26" t="s">
        <v>34</v>
      </c>
      <c r="H266" s="38" t="s">
        <v>14</v>
      </c>
    </row>
    <row r="267" spans="1:8" x14ac:dyDescent="0.3">
      <c r="A267" s="43"/>
      <c r="B267" s="724" t="s">
        <v>35</v>
      </c>
      <c r="C267" s="725"/>
      <c r="D267" s="40" t="s">
        <v>36</v>
      </c>
      <c r="E267" s="40">
        <v>1</v>
      </c>
      <c r="F267" s="45">
        <f>'[1]Estudio de Mercado'!P483</f>
        <v>102570</v>
      </c>
      <c r="G267" s="46">
        <v>0.01</v>
      </c>
      <c r="H267" s="42">
        <f>+F267*G267</f>
        <v>1025.7</v>
      </c>
    </row>
    <row r="268" spans="1:8" x14ac:dyDescent="0.3">
      <c r="A268" s="43"/>
      <c r="B268" s="724"/>
      <c r="C268" s="725"/>
      <c r="D268" s="47"/>
      <c r="E268" s="47"/>
      <c r="F268" s="48"/>
      <c r="G268" s="49"/>
      <c r="H268" s="42"/>
    </row>
    <row r="269" spans="1:8" x14ac:dyDescent="0.3">
      <c r="A269" s="21" t="s">
        <v>37</v>
      </c>
      <c r="B269" s="7"/>
      <c r="C269" s="7"/>
      <c r="D269" s="7"/>
      <c r="E269" s="22"/>
      <c r="F269" s="8"/>
      <c r="G269" s="7"/>
      <c r="H269" s="37">
        <f>ROUND(SUM(H267:H268),0)</f>
        <v>1026</v>
      </c>
    </row>
    <row r="270" spans="1:8" x14ac:dyDescent="0.3">
      <c r="A270" s="21"/>
      <c r="B270" s="7"/>
      <c r="C270" s="7"/>
      <c r="D270" s="7"/>
      <c r="E270" s="50"/>
      <c r="F270" s="8"/>
      <c r="G270" s="7"/>
      <c r="H270" s="51"/>
    </row>
    <row r="271" spans="1:8" x14ac:dyDescent="0.3">
      <c r="A271" s="21" t="s">
        <v>38</v>
      </c>
      <c r="B271" s="7"/>
      <c r="C271" s="7"/>
      <c r="D271" s="7"/>
      <c r="E271" s="22"/>
      <c r="F271" s="8"/>
      <c r="G271" s="7"/>
      <c r="H271" s="37">
        <f>H250+H257+H263+H269</f>
        <v>121003.46</v>
      </c>
    </row>
    <row r="272" spans="1:8" x14ac:dyDescent="0.3">
      <c r="A272" s="21" t="s">
        <v>39</v>
      </c>
      <c r="B272" s="7"/>
      <c r="C272" s="7"/>
      <c r="D272" s="7"/>
      <c r="E272" s="22"/>
      <c r="F272" s="8"/>
      <c r="G272" s="7"/>
      <c r="H272" s="52">
        <f>+SUM(H273:H276)</f>
        <v>36240.536270000004</v>
      </c>
    </row>
    <row r="273" spans="1:8" x14ac:dyDescent="0.3">
      <c r="A273" s="21"/>
      <c r="B273" s="7"/>
      <c r="C273" s="7"/>
      <c r="D273" s="7"/>
      <c r="E273" s="22"/>
      <c r="F273" s="48" t="s">
        <v>40</v>
      </c>
      <c r="G273" s="53">
        <v>0.23</v>
      </c>
      <c r="H273" s="54">
        <f>+G273*H271</f>
        <v>27830.795800000004</v>
      </c>
    </row>
    <row r="274" spans="1:8" x14ac:dyDescent="0.3">
      <c r="A274" s="21"/>
      <c r="B274" s="7"/>
      <c r="C274" s="7"/>
      <c r="D274" s="7"/>
      <c r="E274" s="22"/>
      <c r="F274" s="48" t="s">
        <v>41</v>
      </c>
      <c r="G274" s="53">
        <v>0.01</v>
      </c>
      <c r="H274" s="54">
        <f>+G274*H271</f>
        <v>1210.0346000000002</v>
      </c>
    </row>
    <row r="275" spans="1:8" x14ac:dyDescent="0.3">
      <c r="A275" s="21"/>
      <c r="B275" s="7"/>
      <c r="C275" s="7"/>
      <c r="D275" s="7"/>
      <c r="E275" s="22"/>
      <c r="F275" s="48" t="s">
        <v>42</v>
      </c>
      <c r="G275" s="53">
        <v>0.05</v>
      </c>
      <c r="H275" s="54">
        <f>+G275*H271</f>
        <v>6050.1730000000007</v>
      </c>
    </row>
    <row r="276" spans="1:8" x14ac:dyDescent="0.3">
      <c r="A276" s="21"/>
      <c r="B276" s="7"/>
      <c r="C276" s="7"/>
      <c r="D276" s="7"/>
      <c r="E276" s="22"/>
      <c r="F276" s="48" t="s">
        <v>43</v>
      </c>
      <c r="G276" s="53">
        <v>0.19</v>
      </c>
      <c r="H276" s="54">
        <f>+G276*H275</f>
        <v>1149.5328700000002</v>
      </c>
    </row>
    <row r="277" spans="1:8" x14ac:dyDescent="0.3">
      <c r="A277" s="21"/>
      <c r="B277" s="7"/>
      <c r="C277" s="7"/>
      <c r="D277" s="7"/>
      <c r="E277" s="22"/>
      <c r="F277" s="726" t="s">
        <v>44</v>
      </c>
      <c r="G277" s="726"/>
      <c r="H277" s="55">
        <f>+ROUND(H271+H272,0)</f>
        <v>157244</v>
      </c>
    </row>
    <row r="278" spans="1:8" x14ac:dyDescent="0.3">
      <c r="A278" s="21"/>
      <c r="B278" s="7"/>
      <c r="C278" s="7"/>
      <c r="D278" s="7"/>
      <c r="E278" s="22"/>
      <c r="F278" s="8"/>
      <c r="G278" s="7"/>
      <c r="H278" s="56"/>
    </row>
    <row r="279" spans="1:8" ht="16.2" thickBot="1" x14ac:dyDescent="0.35">
      <c r="A279" s="17"/>
      <c r="B279" s="18"/>
      <c r="C279" s="7"/>
      <c r="D279" s="7"/>
      <c r="E279" s="22"/>
      <c r="F279" s="19"/>
      <c r="G279" s="18"/>
      <c r="H279" s="20"/>
    </row>
    <row r="280" spans="1:8" ht="16.2" thickTop="1" x14ac:dyDescent="0.3">
      <c r="A280" s="6"/>
      <c r="B280" s="7"/>
      <c r="C280" s="57"/>
      <c r="D280" s="58"/>
      <c r="E280" s="57"/>
      <c r="F280" s="8"/>
      <c r="G280" s="7"/>
      <c r="H280" s="59"/>
    </row>
    <row r="281" spans="1:8" x14ac:dyDescent="0.3">
      <c r="A281" s="6"/>
      <c r="B281" s="7"/>
      <c r="C281" s="22"/>
      <c r="D281" s="7"/>
      <c r="E281" s="22"/>
      <c r="F281" s="8"/>
      <c r="G281" s="7"/>
      <c r="H281" s="59"/>
    </row>
    <row r="282" spans="1:8" x14ac:dyDescent="0.3">
      <c r="A282" s="6"/>
      <c r="B282" s="7"/>
      <c r="C282" s="22"/>
      <c r="D282" s="7"/>
      <c r="E282" s="22"/>
      <c r="F282" s="8"/>
      <c r="G282" s="7"/>
      <c r="H282" s="59"/>
    </row>
    <row r="283" spans="1:8" x14ac:dyDescent="0.3">
      <c r="A283" s="6"/>
      <c r="B283" s="7"/>
      <c r="C283" s="22"/>
      <c r="D283" s="7"/>
      <c r="E283" s="22"/>
      <c r="F283" s="8"/>
      <c r="G283" s="7"/>
      <c r="H283" s="59"/>
    </row>
    <row r="284" spans="1:8" ht="16.2" thickBot="1" x14ac:dyDescent="0.35">
      <c r="A284" s="6"/>
      <c r="B284" s="7"/>
      <c r="C284" s="7"/>
      <c r="D284" s="7"/>
      <c r="E284" s="22"/>
      <c r="F284" s="699"/>
      <c r="G284" s="699"/>
      <c r="H284" s="700"/>
    </row>
    <row r="285" spans="1:8" x14ac:dyDescent="0.3">
      <c r="A285" s="60" t="s">
        <v>45</v>
      </c>
      <c r="B285" s="61"/>
      <c r="C285" s="61"/>
      <c r="D285" s="61"/>
      <c r="E285" s="22"/>
      <c r="F285" s="83" t="s">
        <v>46</v>
      </c>
      <c r="G285" s="7"/>
      <c r="H285" s="9"/>
    </row>
    <row r="286" spans="1:8" ht="16.2" thickBot="1" x14ac:dyDescent="0.35">
      <c r="A286" s="6"/>
      <c r="B286" s="7"/>
      <c r="C286" s="63"/>
      <c r="D286" s="63"/>
      <c r="E286" s="74"/>
      <c r="F286" s="8"/>
      <c r="G286" s="63"/>
      <c r="H286" s="65"/>
    </row>
    <row r="287" spans="1:8" ht="87.6" customHeight="1" thickBot="1" x14ac:dyDescent="0.55000000000000004">
      <c r="A287" s="701" t="str">
        <f>+A63</f>
        <v>REPARACIONES LOCATIVAS LABORATORIO GENETICA REGIONAL NOR OCCIDENTE DEL INSTITUTO NACIONAL DE MEDICINA LEGAL Y CIENCIAS FORENSES.</v>
      </c>
      <c r="B287" s="702"/>
      <c r="C287" s="702"/>
      <c r="D287" s="702"/>
      <c r="E287" s="702"/>
      <c r="F287" s="702"/>
      <c r="G287" s="702"/>
      <c r="H287" s="703"/>
    </row>
    <row r="288" spans="1:8" ht="16.2" thickTop="1" x14ac:dyDescent="0.3">
      <c r="A288" s="704" t="str">
        <f>A64</f>
        <v>PRESUPUESTO SISTEMA ELÉCTRICO, ILUMINACIÓN Y ALARMAS PARA EL PROYECTO DE REPARACIONES LOCATIVAS SEDE MEDELLIN DEL  INSTITUTO NACIONAL DE MEDICINA LEGAL Y CIENCIAS FORENSES</v>
      </c>
      <c r="B288" s="705"/>
      <c r="C288" s="705"/>
      <c r="D288" s="705"/>
      <c r="E288" s="705"/>
      <c r="F288" s="705"/>
      <c r="G288" s="705"/>
      <c r="H288" s="706"/>
    </row>
    <row r="289" spans="1:8" x14ac:dyDescent="0.3">
      <c r="A289" s="707"/>
      <c r="B289" s="708"/>
      <c r="C289" s="708"/>
      <c r="D289" s="708"/>
      <c r="E289" s="708"/>
      <c r="F289" s="708"/>
      <c r="G289" s="708"/>
      <c r="H289" s="709"/>
    </row>
    <row r="290" spans="1:8" x14ac:dyDescent="0.3">
      <c r="A290" s="710" t="s">
        <v>2</v>
      </c>
      <c r="B290" s="711"/>
      <c r="C290" s="711"/>
      <c r="D290" s="711"/>
      <c r="E290" s="711"/>
      <c r="F290" s="711"/>
      <c r="G290" s="711"/>
      <c r="H290" s="712"/>
    </row>
    <row r="291" spans="1:8" x14ac:dyDescent="0.3">
      <c r="A291" s="6"/>
      <c r="B291" s="7"/>
      <c r="C291" s="7"/>
      <c r="D291" s="7"/>
      <c r="E291" s="7"/>
      <c r="F291" s="8"/>
      <c r="G291" s="7"/>
      <c r="H291" s="9"/>
    </row>
    <row r="292" spans="1:8" x14ac:dyDescent="0.3">
      <c r="A292" s="10" t="s">
        <v>3</v>
      </c>
      <c r="B292" s="11" t="str">
        <f>+'[1]BASE DEL PRESUPUESTO'!$B$36</f>
        <v>3.1.6</v>
      </c>
      <c r="C292" s="12" t="s">
        <v>4</v>
      </c>
      <c r="D292" s="11" t="str">
        <f>+'[1]BASE DEL PRESUPUESTO'!$D$36</f>
        <v>UND</v>
      </c>
      <c r="E292" s="13" t="s">
        <v>5</v>
      </c>
      <c r="F292" s="14">
        <f>H325</f>
        <v>43820.7</v>
      </c>
      <c r="G292" s="12" t="s">
        <v>6</v>
      </c>
      <c r="H292" s="15" t="str">
        <f>+H69</f>
        <v>ENERO DE 2026</v>
      </c>
    </row>
    <row r="293" spans="1:8" ht="56.25" customHeight="1" x14ac:dyDescent="0.3">
      <c r="A293" s="16" t="s">
        <v>8</v>
      </c>
      <c r="B293" s="713" t="str">
        <f>+'[1]BASE DEL PRESUPUESTO'!$C$36</f>
        <v>Suministro de materiales y mano de obra para Instalación de salida a 120V para tomacorriente normal, grado comercial 2P+T 15A 120V,  (incluye  cableado en cable trenzado  3x12 AWG LSZH, tapa, elementos de fijación y demas elémentos consumibles para su correcta instalación).</v>
      </c>
      <c r="C293" s="713"/>
      <c r="D293" s="713"/>
      <c r="E293" s="713"/>
      <c r="F293" s="713"/>
      <c r="G293" s="713"/>
      <c r="H293" s="714"/>
    </row>
    <row r="294" spans="1:8" ht="16.2" thickBot="1" x14ac:dyDescent="0.35">
      <c r="A294" s="17"/>
      <c r="B294" s="18"/>
      <c r="C294" s="18"/>
      <c r="D294" s="18"/>
      <c r="E294" s="18"/>
      <c r="F294" s="19"/>
      <c r="G294" s="18"/>
      <c r="H294" s="20"/>
    </row>
    <row r="295" spans="1:8" ht="16.2" thickTop="1" x14ac:dyDescent="0.3">
      <c r="A295" s="21" t="s">
        <v>9</v>
      </c>
      <c r="B295" s="7"/>
      <c r="C295" s="7"/>
      <c r="D295" s="7"/>
      <c r="E295" s="22"/>
      <c r="F295" s="8"/>
      <c r="G295" s="7"/>
      <c r="H295" s="9"/>
    </row>
    <row r="296" spans="1:8" x14ac:dyDescent="0.3">
      <c r="A296" s="23" t="s">
        <v>10</v>
      </c>
      <c r="B296" s="24" t="s">
        <v>11</v>
      </c>
      <c r="C296" s="25"/>
      <c r="D296" s="25"/>
      <c r="E296" s="26" t="s">
        <v>12</v>
      </c>
      <c r="F296" s="27" t="s">
        <v>13</v>
      </c>
      <c r="G296" s="26" t="s">
        <v>14</v>
      </c>
      <c r="H296" s="28" t="s">
        <v>15</v>
      </c>
    </row>
    <row r="297" spans="1:8" ht="32.25" customHeight="1" x14ac:dyDescent="0.3">
      <c r="A297" s="29"/>
      <c r="B297" s="760" t="str">
        <f>+'[1]Estudio de Mercado'!$C$39</f>
        <v>Cable trenzado 3x12 AWG libre de halogenos fase azul</v>
      </c>
      <c r="C297" s="761"/>
      <c r="D297" s="762"/>
      <c r="E297" s="507">
        <v>3</v>
      </c>
      <c r="F297" s="486" t="s">
        <v>16</v>
      </c>
      <c r="G297" s="32">
        <v>8165.5666666666648</v>
      </c>
      <c r="H297" s="33">
        <f t="shared" ref="H297:H303" si="3">+E297*G297</f>
        <v>24496.699999999993</v>
      </c>
    </row>
    <row r="298" spans="1:8" ht="15.75" customHeight="1" x14ac:dyDescent="0.3">
      <c r="A298" s="29"/>
      <c r="B298" s="763" t="str">
        <f>+'[1]Estudio de Mercado'!$C$210</f>
        <v>Toma doble 15A, 125V color blanco</v>
      </c>
      <c r="C298" s="731"/>
      <c r="D298" s="732"/>
      <c r="E298" s="487">
        <v>1</v>
      </c>
      <c r="F298" s="486" t="s">
        <v>13</v>
      </c>
      <c r="G298" s="32">
        <v>8162</v>
      </c>
      <c r="H298" s="33">
        <f t="shared" si="3"/>
        <v>8162</v>
      </c>
    </row>
    <row r="299" spans="1:8" x14ac:dyDescent="0.3">
      <c r="A299" s="29"/>
      <c r="B299" s="763" t="str">
        <f>+'[1]Estudio de Mercado'!$C$212</f>
        <v>Tapa para toma doble LEVITONG Blanca</v>
      </c>
      <c r="C299" s="731"/>
      <c r="D299" s="732"/>
      <c r="E299" s="487">
        <v>1</v>
      </c>
      <c r="F299" s="486" t="s">
        <v>13</v>
      </c>
      <c r="G299" s="34">
        <f>+'[1]Estudio de Mercado'!$P$212</f>
        <v>1913</v>
      </c>
      <c r="H299" s="33">
        <f t="shared" si="3"/>
        <v>1913</v>
      </c>
    </row>
    <row r="300" spans="1:8" x14ac:dyDescent="0.3">
      <c r="A300" s="29"/>
      <c r="B300" s="730" t="s">
        <v>17</v>
      </c>
      <c r="C300" s="764"/>
      <c r="D300" s="765"/>
      <c r="E300" s="487">
        <v>1</v>
      </c>
      <c r="F300" s="486" t="s">
        <v>18</v>
      </c>
      <c r="G300" s="34">
        <f>'[1]Estudio de Mercado'!$P$234</f>
        <v>2556</v>
      </c>
      <c r="H300" s="33">
        <f t="shared" si="3"/>
        <v>2556</v>
      </c>
    </row>
    <row r="301" spans="1:8" x14ac:dyDescent="0.3">
      <c r="A301" s="35"/>
      <c r="B301" s="715"/>
      <c r="C301" s="716"/>
      <c r="D301" s="717"/>
      <c r="E301" s="30"/>
      <c r="F301" s="31"/>
      <c r="G301" s="34"/>
      <c r="H301" s="33">
        <f t="shared" si="3"/>
        <v>0</v>
      </c>
    </row>
    <row r="302" spans="1:8" x14ac:dyDescent="0.3">
      <c r="A302" s="35"/>
      <c r="B302" s="715"/>
      <c r="C302" s="716"/>
      <c r="D302" s="717"/>
      <c r="E302" s="70"/>
      <c r="F302" s="31"/>
      <c r="G302" s="34"/>
      <c r="H302" s="33">
        <f t="shared" si="3"/>
        <v>0</v>
      </c>
    </row>
    <row r="303" spans="1:8" x14ac:dyDescent="0.3">
      <c r="A303" s="35"/>
      <c r="B303" s="715"/>
      <c r="C303" s="716"/>
      <c r="D303" s="717"/>
      <c r="E303" s="30"/>
      <c r="F303" s="31"/>
      <c r="G303" s="34"/>
      <c r="H303" s="33">
        <f t="shared" si="3"/>
        <v>0</v>
      </c>
    </row>
    <row r="304" spans="1:8" x14ac:dyDescent="0.3">
      <c r="A304" s="21" t="s">
        <v>19</v>
      </c>
      <c r="B304" s="7"/>
      <c r="C304" s="7"/>
      <c r="D304" s="7"/>
      <c r="E304" s="22"/>
      <c r="F304" s="8"/>
      <c r="G304" s="7"/>
      <c r="H304" s="37">
        <f>(SUM(H297:H303))</f>
        <v>37127.699999999997</v>
      </c>
    </row>
    <row r="305" spans="1:8" x14ac:dyDescent="0.3">
      <c r="A305" s="6"/>
      <c r="B305" s="7"/>
      <c r="C305" s="7"/>
      <c r="D305" s="7"/>
      <c r="E305" s="22"/>
      <c r="F305" s="8"/>
      <c r="G305" s="7"/>
      <c r="H305" s="9"/>
    </row>
    <row r="306" spans="1:8" x14ac:dyDescent="0.3">
      <c r="A306" s="21" t="s">
        <v>20</v>
      </c>
      <c r="B306" s="7"/>
      <c r="C306" s="7"/>
      <c r="D306" s="7"/>
      <c r="E306" s="22"/>
      <c r="F306" s="8"/>
      <c r="G306" s="7"/>
      <c r="H306" s="9"/>
    </row>
    <row r="307" spans="1:8" ht="24.75" customHeight="1" x14ac:dyDescent="0.3">
      <c r="A307" s="23" t="s">
        <v>10</v>
      </c>
      <c r="B307" s="26" t="s">
        <v>11</v>
      </c>
      <c r="C307" s="71" t="s">
        <v>12</v>
      </c>
      <c r="D307" s="26" t="s">
        <v>13</v>
      </c>
      <c r="E307" s="718" t="s">
        <v>21</v>
      </c>
      <c r="F307" s="719"/>
      <c r="G307" s="26" t="s">
        <v>47</v>
      </c>
      <c r="H307" s="38" t="s">
        <v>14</v>
      </c>
    </row>
    <row r="308" spans="1:8" ht="69.75" customHeight="1" x14ac:dyDescent="0.3">
      <c r="A308" s="29"/>
      <c r="B308" s="72" t="s">
        <v>23</v>
      </c>
      <c r="C308" s="40">
        <v>1</v>
      </c>
      <c r="D308" s="40" t="s">
        <v>24</v>
      </c>
      <c r="E308" s="720">
        <f>+'[1]1- CUADRILLAS'!$D$47</f>
        <v>53500</v>
      </c>
      <c r="F308" s="721"/>
      <c r="G308" s="41">
        <v>0.1</v>
      </c>
      <c r="H308" s="42">
        <f>((E308+F308)*C308)*G308</f>
        <v>5350</v>
      </c>
    </row>
    <row r="309" spans="1:8" x14ac:dyDescent="0.3">
      <c r="A309" s="43"/>
      <c r="B309" s="44"/>
      <c r="C309" s="40"/>
      <c r="D309" s="40"/>
      <c r="E309" s="722"/>
      <c r="F309" s="723"/>
      <c r="G309" s="41"/>
      <c r="H309" s="42">
        <f>((E309+F309)*C309)*G309</f>
        <v>0</v>
      </c>
    </row>
    <row r="310" spans="1:8" x14ac:dyDescent="0.3">
      <c r="A310" s="43"/>
      <c r="B310" s="44"/>
      <c r="C310" s="40"/>
      <c r="D310" s="40"/>
      <c r="E310" s="722"/>
      <c r="F310" s="723"/>
      <c r="G310" s="40"/>
      <c r="H310" s="42"/>
    </row>
    <row r="311" spans="1:8" x14ac:dyDescent="0.3">
      <c r="A311" s="21" t="s">
        <v>25</v>
      </c>
      <c r="B311" s="7"/>
      <c r="C311" s="7"/>
      <c r="D311" s="7"/>
      <c r="E311" s="22"/>
      <c r="F311" s="8"/>
      <c r="G311" s="7"/>
      <c r="H311" s="37">
        <f>(SUM(H308:H310))</f>
        <v>5350</v>
      </c>
    </row>
    <row r="312" spans="1:8" x14ac:dyDescent="0.3">
      <c r="A312" s="6"/>
      <c r="B312" s="7"/>
      <c r="C312" s="7"/>
      <c r="D312" s="7"/>
      <c r="E312" s="22"/>
      <c r="F312" s="8"/>
      <c r="G312" s="7"/>
      <c r="H312" s="9"/>
    </row>
    <row r="313" spans="1:8" x14ac:dyDescent="0.3">
      <c r="A313" s="21" t="s">
        <v>26</v>
      </c>
      <c r="B313" s="7"/>
      <c r="C313" s="7"/>
      <c r="D313" s="7"/>
      <c r="E313" s="22"/>
      <c r="F313" s="8"/>
      <c r="G313" s="7"/>
      <c r="H313" s="9"/>
    </row>
    <row r="314" spans="1:8" x14ac:dyDescent="0.3">
      <c r="A314" s="23" t="s">
        <v>10</v>
      </c>
      <c r="B314" s="718" t="s">
        <v>11</v>
      </c>
      <c r="C314" s="719"/>
      <c r="D314" s="71" t="s">
        <v>12</v>
      </c>
      <c r="E314" s="26" t="s">
        <v>13</v>
      </c>
      <c r="F314" s="27" t="s">
        <v>22</v>
      </c>
      <c r="G314" s="26" t="s">
        <v>48</v>
      </c>
      <c r="H314" s="38" t="s">
        <v>14</v>
      </c>
    </row>
    <row r="315" spans="1:8" x14ac:dyDescent="0.3">
      <c r="A315" s="43"/>
      <c r="B315" s="724" t="s">
        <v>28</v>
      </c>
      <c r="C315" s="725"/>
      <c r="D315" s="40">
        <v>1</v>
      </c>
      <c r="E315" s="40" t="s">
        <v>29</v>
      </c>
      <c r="F315" s="41">
        <v>0.1</v>
      </c>
      <c r="G315" s="40">
        <f>+H311*0.1</f>
        <v>535</v>
      </c>
      <c r="H315" s="42">
        <f>+G315*D315*F315</f>
        <v>53.5</v>
      </c>
    </row>
    <row r="316" spans="1:8" x14ac:dyDescent="0.3">
      <c r="A316" s="43"/>
      <c r="B316" s="724" t="s">
        <v>30</v>
      </c>
      <c r="C316" s="725"/>
      <c r="D316" s="40">
        <v>1</v>
      </c>
      <c r="E316" s="40" t="s">
        <v>29</v>
      </c>
      <c r="F316" s="41">
        <v>0.01</v>
      </c>
      <c r="G316" s="40">
        <f>'[1]Estudio de Mercado'!$P$477</f>
        <v>26300</v>
      </c>
      <c r="H316" s="42">
        <f>+G316*D316*F316</f>
        <v>263</v>
      </c>
    </row>
    <row r="317" spans="1:8" x14ac:dyDescent="0.3">
      <c r="A317" s="21" t="s">
        <v>31</v>
      </c>
      <c r="B317" s="7"/>
      <c r="C317" s="7"/>
      <c r="D317" s="7"/>
      <c r="E317" s="22"/>
      <c r="F317" s="8"/>
      <c r="G317" s="7"/>
      <c r="H317" s="37">
        <f>ROUND(SUM(H315:H316),0)</f>
        <v>317</v>
      </c>
    </row>
    <row r="318" spans="1:8" x14ac:dyDescent="0.3">
      <c r="A318" s="6"/>
      <c r="B318" s="7"/>
      <c r="C318" s="7"/>
      <c r="D318" s="7"/>
      <c r="E318" s="22"/>
      <c r="F318" s="8"/>
      <c r="G318" s="7"/>
      <c r="H318" s="9"/>
    </row>
    <row r="319" spans="1:8" x14ac:dyDescent="0.3">
      <c r="A319" s="21" t="s">
        <v>32</v>
      </c>
      <c r="B319" s="7"/>
      <c r="C319" s="7"/>
      <c r="D319" s="7"/>
      <c r="E319" s="22"/>
      <c r="F319" s="8"/>
      <c r="G319" s="7"/>
      <c r="H319" s="9"/>
    </row>
    <row r="320" spans="1:8" x14ac:dyDescent="0.3">
      <c r="A320" s="23" t="s">
        <v>10</v>
      </c>
      <c r="B320" s="718" t="s">
        <v>11</v>
      </c>
      <c r="C320" s="719"/>
      <c r="D320" s="26" t="s">
        <v>13</v>
      </c>
      <c r="E320" s="26" t="s">
        <v>12</v>
      </c>
      <c r="F320" s="27" t="s">
        <v>33</v>
      </c>
      <c r="G320" s="26" t="s">
        <v>34</v>
      </c>
      <c r="H320" s="38" t="s">
        <v>14</v>
      </c>
    </row>
    <row r="321" spans="1:8" x14ac:dyDescent="0.3">
      <c r="A321" s="43"/>
      <c r="B321" s="724" t="s">
        <v>35</v>
      </c>
      <c r="C321" s="725"/>
      <c r="D321" s="40" t="s">
        <v>36</v>
      </c>
      <c r="E321" s="40">
        <v>1</v>
      </c>
      <c r="F321" s="45">
        <f>'[1]Estudio de Mercado'!$P$483</f>
        <v>102570</v>
      </c>
      <c r="G321" s="46">
        <v>0.01</v>
      </c>
      <c r="H321" s="42">
        <f>+F321*G321</f>
        <v>1025.7</v>
      </c>
    </row>
    <row r="322" spans="1:8" x14ac:dyDescent="0.3">
      <c r="A322" s="43"/>
      <c r="B322" s="724"/>
      <c r="C322" s="725"/>
      <c r="D322" s="47"/>
      <c r="E322" s="47"/>
      <c r="F322" s="48"/>
      <c r="G322" s="49"/>
      <c r="H322" s="42"/>
    </row>
    <row r="323" spans="1:8" x14ac:dyDescent="0.3">
      <c r="A323" s="21" t="s">
        <v>37</v>
      </c>
      <c r="B323" s="7"/>
      <c r="C323" s="7"/>
      <c r="D323" s="7"/>
      <c r="E323" s="22"/>
      <c r="F323" s="8"/>
      <c r="G323" s="7"/>
      <c r="H323" s="37">
        <f>ROUND(SUM(H321:H322),0)</f>
        <v>1026</v>
      </c>
    </row>
    <row r="324" spans="1:8" x14ac:dyDescent="0.3">
      <c r="A324" s="21"/>
      <c r="B324" s="7"/>
      <c r="C324" s="7"/>
      <c r="D324" s="7"/>
      <c r="E324" s="50"/>
      <c r="F324" s="8"/>
      <c r="G324" s="7"/>
      <c r="H324" s="51"/>
    </row>
    <row r="325" spans="1:8" x14ac:dyDescent="0.3">
      <c r="A325" s="21" t="s">
        <v>38</v>
      </c>
      <c r="B325" s="7"/>
      <c r="C325" s="7"/>
      <c r="D325" s="7"/>
      <c r="E325" s="22"/>
      <c r="F325" s="8"/>
      <c r="G325" s="7"/>
      <c r="H325" s="37">
        <f>H304+H311+H317+H323</f>
        <v>43820.7</v>
      </c>
    </row>
    <row r="326" spans="1:8" x14ac:dyDescent="0.3">
      <c r="A326" s="21" t="s">
        <v>39</v>
      </c>
      <c r="B326" s="7"/>
      <c r="C326" s="7"/>
      <c r="D326" s="7"/>
      <c r="E326" s="22"/>
      <c r="F326" s="8"/>
      <c r="G326" s="7"/>
      <c r="H326" s="52">
        <f>+SUM(H327:H330)</f>
        <v>13124.299650000001</v>
      </c>
    </row>
    <row r="327" spans="1:8" x14ac:dyDescent="0.3">
      <c r="A327" s="21"/>
      <c r="B327" s="7"/>
      <c r="C327" s="7"/>
      <c r="D327" s="7"/>
      <c r="E327" s="22"/>
      <c r="F327" s="48" t="s">
        <v>40</v>
      </c>
      <c r="G327" s="53">
        <v>0.23</v>
      </c>
      <c r="H327" s="54">
        <f>+G327*H325</f>
        <v>10078.761</v>
      </c>
    </row>
    <row r="328" spans="1:8" x14ac:dyDescent="0.3">
      <c r="A328" s="21"/>
      <c r="B328" s="7"/>
      <c r="C328" s="7"/>
      <c r="D328" s="7"/>
      <c r="E328" s="22"/>
      <c r="F328" s="48" t="s">
        <v>41</v>
      </c>
      <c r="G328" s="53">
        <v>0.01</v>
      </c>
      <c r="H328" s="54">
        <f>+G328*H325</f>
        <v>438.20699999999999</v>
      </c>
    </row>
    <row r="329" spans="1:8" x14ac:dyDescent="0.3">
      <c r="A329" s="21"/>
      <c r="B329" s="7"/>
      <c r="C329" s="7"/>
      <c r="D329" s="7"/>
      <c r="E329" s="22"/>
      <c r="F329" s="48" t="s">
        <v>42</v>
      </c>
      <c r="G329" s="53">
        <v>0.05</v>
      </c>
      <c r="H329" s="54">
        <f>+G329*H325</f>
        <v>2191.0349999999999</v>
      </c>
    </row>
    <row r="330" spans="1:8" x14ac:dyDescent="0.3">
      <c r="A330" s="21"/>
      <c r="B330" s="7"/>
      <c r="C330" s="7"/>
      <c r="D330" s="7"/>
      <c r="E330" s="22"/>
      <c r="F330" s="48" t="s">
        <v>43</v>
      </c>
      <c r="G330" s="53">
        <v>0.19</v>
      </c>
      <c r="H330" s="54">
        <f>+G330*H329</f>
        <v>416.29665</v>
      </c>
    </row>
    <row r="331" spans="1:8" x14ac:dyDescent="0.3">
      <c r="A331" s="21"/>
      <c r="B331" s="7"/>
      <c r="C331" s="7"/>
      <c r="D331" s="7"/>
      <c r="E331" s="22"/>
      <c r="F331" s="726" t="s">
        <v>44</v>
      </c>
      <c r="G331" s="726"/>
      <c r="H331" s="55">
        <f>+ROUND(H325+H326,0)</f>
        <v>56945</v>
      </c>
    </row>
    <row r="332" spans="1:8" x14ac:dyDescent="0.3">
      <c r="A332" s="21"/>
      <c r="B332" s="7"/>
      <c r="C332" s="7"/>
      <c r="D332" s="7"/>
      <c r="E332" s="22"/>
      <c r="F332" s="8"/>
      <c r="G332" s="7"/>
      <c r="H332" s="56"/>
    </row>
    <row r="333" spans="1:8" ht="16.2" thickBot="1" x14ac:dyDescent="0.35">
      <c r="A333" s="17"/>
      <c r="B333" s="18"/>
      <c r="C333" s="7"/>
      <c r="D333" s="7"/>
      <c r="E333" s="22"/>
      <c r="F333" s="19"/>
      <c r="G333" s="18"/>
      <c r="H333" s="20"/>
    </row>
    <row r="334" spans="1:8" ht="16.2" thickTop="1" x14ac:dyDescent="0.3">
      <c r="A334" s="6"/>
      <c r="B334" s="7"/>
      <c r="C334" s="57"/>
      <c r="D334" s="58"/>
      <c r="E334" s="57"/>
      <c r="F334" s="8"/>
      <c r="G334" s="7"/>
      <c r="H334" s="59"/>
    </row>
    <row r="335" spans="1:8" x14ac:dyDescent="0.3">
      <c r="A335" s="6"/>
      <c r="B335" s="7"/>
      <c r="C335" s="22"/>
      <c r="D335" s="7"/>
      <c r="E335" s="22"/>
      <c r="F335" s="8"/>
      <c r="G335" s="7"/>
      <c r="H335" s="59"/>
    </row>
    <row r="336" spans="1:8" x14ac:dyDescent="0.3">
      <c r="A336" s="6"/>
      <c r="B336" s="7"/>
      <c r="C336" s="22"/>
      <c r="D336" s="7"/>
      <c r="E336" s="22"/>
      <c r="F336" s="8"/>
      <c r="G336" s="7"/>
      <c r="H336" s="59"/>
    </row>
    <row r="337" spans="1:8" x14ac:dyDescent="0.3">
      <c r="A337" s="6"/>
      <c r="B337" s="7"/>
      <c r="C337" s="22"/>
      <c r="D337" s="7"/>
      <c r="E337" s="22"/>
      <c r="F337" s="8"/>
      <c r="G337" s="7"/>
      <c r="H337" s="59"/>
    </row>
    <row r="338" spans="1:8" ht="16.2" thickBot="1" x14ac:dyDescent="0.35">
      <c r="A338" s="6"/>
      <c r="B338" s="7"/>
      <c r="C338" s="7"/>
      <c r="D338" s="7"/>
      <c r="E338" s="22"/>
      <c r="F338" s="699"/>
      <c r="G338" s="699"/>
      <c r="H338" s="700"/>
    </row>
    <row r="339" spans="1:8" x14ac:dyDescent="0.3">
      <c r="A339" s="60" t="s">
        <v>45</v>
      </c>
      <c r="B339" s="61"/>
      <c r="C339" s="61"/>
      <c r="D339" s="61"/>
      <c r="E339" s="22"/>
      <c r="F339" s="8" t="s">
        <v>46</v>
      </c>
      <c r="G339" s="7"/>
      <c r="H339" s="9"/>
    </row>
    <row r="340" spans="1:8" ht="16.2" thickBot="1" x14ac:dyDescent="0.35">
      <c r="A340" s="62"/>
      <c r="B340" s="7"/>
      <c r="C340" s="7"/>
      <c r="D340" s="63"/>
      <c r="E340" s="74"/>
      <c r="F340" s="64"/>
      <c r="G340" s="63"/>
      <c r="H340" s="65"/>
    </row>
    <row r="341" spans="1:8" ht="102" customHeight="1" thickBot="1" x14ac:dyDescent="0.55000000000000004">
      <c r="A341" s="701" t="str">
        <f>+A2</f>
        <v>REPARACIONES LOCATIVAS LABORATORIO GENETICA REGIONAL NOR OCCIDENTE DEL INSTITUTO NACIONAL DE MEDICINA LEGAL Y CIENCIAS FORENSES.</v>
      </c>
      <c r="B341" s="702"/>
      <c r="C341" s="702"/>
      <c r="D341" s="702"/>
      <c r="E341" s="702"/>
      <c r="F341" s="702"/>
      <c r="G341" s="702"/>
      <c r="H341" s="703"/>
    </row>
    <row r="342" spans="1:8" ht="16.2" thickTop="1" x14ac:dyDescent="0.3">
      <c r="A342" s="745" t="str">
        <f>A64</f>
        <v>PRESUPUESTO SISTEMA ELÉCTRICO, ILUMINACIÓN Y ALARMAS PARA EL PROYECTO DE REPARACIONES LOCATIVAS SEDE MEDELLIN DEL  INSTITUTO NACIONAL DE MEDICINA LEGAL Y CIENCIAS FORENSES</v>
      </c>
      <c r="B342" s="705"/>
      <c r="C342" s="705"/>
      <c r="D342" s="705"/>
      <c r="E342" s="705"/>
      <c r="F342" s="705"/>
      <c r="G342" s="705"/>
      <c r="H342" s="706"/>
    </row>
    <row r="343" spans="1:8" x14ac:dyDescent="0.3">
      <c r="A343" s="707"/>
      <c r="B343" s="708"/>
      <c r="C343" s="708"/>
      <c r="D343" s="708"/>
      <c r="E343" s="708"/>
      <c r="F343" s="708"/>
      <c r="G343" s="708"/>
      <c r="H343" s="709"/>
    </row>
    <row r="344" spans="1:8" x14ac:dyDescent="0.3">
      <c r="A344" s="710" t="s">
        <v>2</v>
      </c>
      <c r="B344" s="711"/>
      <c r="C344" s="711"/>
      <c r="D344" s="711"/>
      <c r="E344" s="711"/>
      <c r="F344" s="711"/>
      <c r="G344" s="711"/>
      <c r="H344" s="712"/>
    </row>
    <row r="345" spans="1:8" x14ac:dyDescent="0.3">
      <c r="A345" s="6"/>
      <c r="B345" s="7"/>
      <c r="C345" s="7"/>
      <c r="D345" s="7"/>
      <c r="E345" s="7"/>
      <c r="F345" s="8"/>
      <c r="G345" s="7"/>
      <c r="H345" s="9"/>
    </row>
    <row r="346" spans="1:8" x14ac:dyDescent="0.3">
      <c r="A346" s="10" t="s">
        <v>3</v>
      </c>
      <c r="B346" s="11" t="str">
        <f>+'[1]BASE DEL PRESUPUESTO'!$B$37</f>
        <v>3.1.7</v>
      </c>
      <c r="C346" s="12" t="s">
        <v>4</v>
      </c>
      <c r="D346" s="11" t="str">
        <f>+'[1]BASE DEL PRESUPUESTO'!$D$37</f>
        <v>UND</v>
      </c>
      <c r="E346" s="13" t="s">
        <v>5</v>
      </c>
      <c r="F346" s="14">
        <f>H381</f>
        <v>130431.69999999998</v>
      </c>
      <c r="G346" s="12" t="s">
        <v>6</v>
      </c>
      <c r="H346" s="15" t="str">
        <f>+H292</f>
        <v>ENERO DE 2026</v>
      </c>
    </row>
    <row r="347" spans="1:8" ht="56.25" customHeight="1" x14ac:dyDescent="0.3">
      <c r="A347" s="16" t="s">
        <v>8</v>
      </c>
      <c r="B347" s="713" t="str">
        <f>+'[1]BASE DEL PRESUPUESTO'!$C$37</f>
        <v>Suministro de materiales y mano de obra para Instalación de salida a 120V para tomacorriente regulada color naranja empotrado, grado hospitalario 2P+T 15A 120V, circuito compartido; (incluye  toma doble regulada, retiro y disposición final de tomacorriente existente, tapa, elementos de fijación y demas elémentos consumibles para su correcta instalación).</v>
      </c>
      <c r="C347" s="713"/>
      <c r="D347" s="713"/>
      <c r="E347" s="713"/>
      <c r="F347" s="713"/>
      <c r="G347" s="713"/>
      <c r="H347" s="714"/>
    </row>
    <row r="348" spans="1:8" ht="16.2" thickBot="1" x14ac:dyDescent="0.35">
      <c r="A348" s="17"/>
      <c r="B348" s="18"/>
      <c r="C348" s="18"/>
      <c r="D348" s="18"/>
      <c r="E348" s="18"/>
      <c r="F348" s="19"/>
      <c r="G348" s="18"/>
      <c r="H348" s="20"/>
    </row>
    <row r="349" spans="1:8" ht="16.2" thickTop="1" x14ac:dyDescent="0.3">
      <c r="A349" s="21" t="s">
        <v>9</v>
      </c>
      <c r="B349" s="7"/>
      <c r="C349" s="7"/>
      <c r="D349" s="7"/>
      <c r="E349" s="22"/>
      <c r="F349" s="8"/>
      <c r="G349" s="7"/>
      <c r="H349" s="9"/>
    </row>
    <row r="350" spans="1:8" x14ac:dyDescent="0.3">
      <c r="A350" s="23" t="s">
        <v>10</v>
      </c>
      <c r="B350" s="24" t="s">
        <v>11</v>
      </c>
      <c r="C350" s="25"/>
      <c r="D350" s="25"/>
      <c r="E350" s="26" t="s">
        <v>12</v>
      </c>
      <c r="F350" s="27" t="s">
        <v>13</v>
      </c>
      <c r="G350" s="26" t="s">
        <v>14</v>
      </c>
      <c r="H350" s="28" t="s">
        <v>15</v>
      </c>
    </row>
    <row r="351" spans="1:8" ht="32.25" customHeight="1" x14ac:dyDescent="0.3">
      <c r="A351" s="29"/>
      <c r="B351" s="760" t="str">
        <f>+'[1]Estudio de Mercado'!$C$39</f>
        <v>Cable trenzado 3x12 AWG libre de halogenos fase azul</v>
      </c>
      <c r="C351" s="761"/>
      <c r="D351" s="762"/>
      <c r="E351" s="507">
        <v>4</v>
      </c>
      <c r="F351" s="486" t="s">
        <v>16</v>
      </c>
      <c r="G351" s="32">
        <v>8097</v>
      </c>
      <c r="H351" s="33">
        <f t="shared" ref="H351:H359" si="4">+E351*G351</f>
        <v>32388</v>
      </c>
    </row>
    <row r="352" spans="1:8" ht="15.75" customHeight="1" x14ac:dyDescent="0.3">
      <c r="A352" s="29"/>
      <c r="B352" s="763" t="str">
        <f>+'[1]Estudio de Mercado'!$C$207</f>
        <v>Toma doble tierra aislada 15A, 125V color naranja</v>
      </c>
      <c r="C352" s="731"/>
      <c r="D352" s="732"/>
      <c r="E352" s="487">
        <v>1</v>
      </c>
      <c r="F352" s="486" t="s">
        <v>13</v>
      </c>
      <c r="G352" s="32">
        <v>30396</v>
      </c>
      <c r="H352" s="33">
        <f t="shared" si="4"/>
        <v>30396</v>
      </c>
    </row>
    <row r="353" spans="1:8" ht="15.75" customHeight="1" x14ac:dyDescent="0.3">
      <c r="A353" s="29"/>
      <c r="B353" s="763" t="str">
        <f>+'[1]Estudio de Mercado'!$C$155</f>
        <v>Caja 2400 galvanizada</v>
      </c>
      <c r="C353" s="731"/>
      <c r="D353" s="732"/>
      <c r="E353" s="487">
        <v>1</v>
      </c>
      <c r="F353" s="486" t="s">
        <v>13</v>
      </c>
      <c r="G353" s="32">
        <f>+'[1]Estudio de Mercado'!$P$155</f>
        <v>4453</v>
      </c>
      <c r="H353" s="33">
        <f t="shared" si="4"/>
        <v>4453</v>
      </c>
    </row>
    <row r="354" spans="1:8" ht="15.75" customHeight="1" x14ac:dyDescent="0.3">
      <c r="A354" s="29"/>
      <c r="B354" s="763" t="str">
        <f>+'[1]Estudio de Mercado'!$C$156</f>
        <v>Suplemento para caja galvanizada 2400</v>
      </c>
      <c r="C354" s="731"/>
      <c r="D354" s="732"/>
      <c r="E354" s="487">
        <v>1</v>
      </c>
      <c r="F354" s="486" t="s">
        <v>13</v>
      </c>
      <c r="G354" s="32">
        <f>+'[1]Estudio de Mercado'!$P$156</f>
        <v>1200</v>
      </c>
      <c r="H354" s="33">
        <f t="shared" si="4"/>
        <v>1200</v>
      </c>
    </row>
    <row r="355" spans="1:8" x14ac:dyDescent="0.3">
      <c r="A355" s="29"/>
      <c r="B355" s="763" t="str">
        <f>+'[1]Estudio de Mercado'!$C$211</f>
        <v>Tapa para toma doble LEVITONG Naranja</v>
      </c>
      <c r="C355" s="731"/>
      <c r="D355" s="732"/>
      <c r="E355" s="487">
        <v>1</v>
      </c>
      <c r="F355" s="486" t="s">
        <v>13</v>
      </c>
      <c r="G355" s="34">
        <f>+'[1]Estudio de Mercado'!$P$211</f>
        <v>2314</v>
      </c>
      <c r="H355" s="33">
        <f t="shared" si="4"/>
        <v>2314</v>
      </c>
    </row>
    <row r="356" spans="1:8" x14ac:dyDescent="0.3">
      <c r="A356" s="29"/>
      <c r="B356" s="730" t="s">
        <v>17</v>
      </c>
      <c r="C356" s="764"/>
      <c r="D356" s="765"/>
      <c r="E356" s="487">
        <v>1</v>
      </c>
      <c r="F356" s="486" t="s">
        <v>18</v>
      </c>
      <c r="G356" s="34">
        <f>'[1]Estudio de Mercado'!$P$234</f>
        <v>2556</v>
      </c>
      <c r="H356" s="33">
        <f t="shared" si="4"/>
        <v>2556</v>
      </c>
    </row>
    <row r="357" spans="1:8" x14ac:dyDescent="0.3">
      <c r="A357" s="35"/>
      <c r="B357" s="715"/>
      <c r="C357" s="716"/>
      <c r="D357" s="717"/>
      <c r="E357" s="30"/>
      <c r="F357" s="31"/>
      <c r="G357" s="34"/>
      <c r="H357" s="33">
        <f t="shared" si="4"/>
        <v>0</v>
      </c>
    </row>
    <row r="358" spans="1:8" x14ac:dyDescent="0.3">
      <c r="A358" s="35"/>
      <c r="B358" s="715"/>
      <c r="C358" s="716"/>
      <c r="D358" s="717"/>
      <c r="E358" s="70"/>
      <c r="F358" s="31"/>
      <c r="G358" s="34"/>
      <c r="H358" s="33">
        <f t="shared" si="4"/>
        <v>0</v>
      </c>
    </row>
    <row r="359" spans="1:8" x14ac:dyDescent="0.3">
      <c r="A359" s="35"/>
      <c r="B359" s="715"/>
      <c r="C359" s="716"/>
      <c r="D359" s="717"/>
      <c r="E359" s="30"/>
      <c r="F359" s="31"/>
      <c r="G359" s="34"/>
      <c r="H359" s="33">
        <f t="shared" si="4"/>
        <v>0</v>
      </c>
    </row>
    <row r="360" spans="1:8" x14ac:dyDescent="0.3">
      <c r="A360" s="21" t="s">
        <v>19</v>
      </c>
      <c r="B360" s="7"/>
      <c r="C360" s="7"/>
      <c r="D360" s="7"/>
      <c r="E360" s="22"/>
      <c r="F360" s="8"/>
      <c r="G360" s="7"/>
      <c r="H360" s="37">
        <f>ROUND(SUM(H351:H359),0)</f>
        <v>73307</v>
      </c>
    </row>
    <row r="361" spans="1:8" x14ac:dyDescent="0.3">
      <c r="A361" s="6"/>
      <c r="B361" s="7"/>
      <c r="C361" s="7"/>
      <c r="D361" s="7"/>
      <c r="E361" s="22"/>
      <c r="F361" s="8"/>
      <c r="G361" s="7"/>
      <c r="H361" s="9"/>
    </row>
    <row r="362" spans="1:8" x14ac:dyDescent="0.3">
      <c r="A362" s="21" t="s">
        <v>20</v>
      </c>
      <c r="B362" s="7"/>
      <c r="C362" s="7"/>
      <c r="D362" s="7"/>
      <c r="E362" s="22"/>
      <c r="F362" s="8"/>
      <c r="G362" s="7"/>
      <c r="H362" s="9"/>
    </row>
    <row r="363" spans="1:8" ht="24.75" customHeight="1" x14ac:dyDescent="0.3">
      <c r="A363" s="23" t="s">
        <v>10</v>
      </c>
      <c r="B363" s="26" t="s">
        <v>11</v>
      </c>
      <c r="C363" s="71" t="s">
        <v>12</v>
      </c>
      <c r="D363" s="26" t="s">
        <v>13</v>
      </c>
      <c r="E363" s="718" t="s">
        <v>21</v>
      </c>
      <c r="F363" s="719"/>
      <c r="G363" s="26" t="s">
        <v>47</v>
      </c>
      <c r="H363" s="38" t="s">
        <v>14</v>
      </c>
    </row>
    <row r="364" spans="1:8" ht="60" customHeight="1" x14ac:dyDescent="0.3">
      <c r="A364" s="29"/>
      <c r="B364" s="72" t="s">
        <v>23</v>
      </c>
      <c r="C364" s="40">
        <v>1</v>
      </c>
      <c r="D364" s="40" t="s">
        <v>24</v>
      </c>
      <c r="E364" s="720">
        <f>+'[1]1- CUADRILLAS'!$D$47</f>
        <v>53500</v>
      </c>
      <c r="F364" s="721"/>
      <c r="G364" s="41">
        <v>0.95393831775700921</v>
      </c>
      <c r="H364" s="42">
        <f>((E364+F364)*C364)*G364</f>
        <v>51035.69999999999</v>
      </c>
    </row>
    <row r="365" spans="1:8" x14ac:dyDescent="0.3">
      <c r="A365" s="43"/>
      <c r="B365" s="44"/>
      <c r="C365" s="40"/>
      <c r="D365" s="40"/>
      <c r="E365" s="722"/>
      <c r="F365" s="723"/>
      <c r="G365" s="41"/>
      <c r="H365" s="42">
        <f>((E365+F365)*C365)*G365</f>
        <v>0</v>
      </c>
    </row>
    <row r="366" spans="1:8" x14ac:dyDescent="0.3">
      <c r="A366" s="43"/>
      <c r="B366" s="44"/>
      <c r="C366" s="40"/>
      <c r="D366" s="40"/>
      <c r="E366" s="722"/>
      <c r="F366" s="723"/>
      <c r="G366" s="40"/>
      <c r="H366" s="42"/>
    </row>
    <row r="367" spans="1:8" x14ac:dyDescent="0.3">
      <c r="A367" s="21" t="s">
        <v>25</v>
      </c>
      <c r="B367" s="7"/>
      <c r="C367" s="7"/>
      <c r="D367" s="7"/>
      <c r="E367" s="22"/>
      <c r="F367" s="8"/>
      <c r="G367" s="7"/>
      <c r="H367" s="37">
        <f>(SUM(H364:H366))</f>
        <v>51035.69999999999</v>
      </c>
    </row>
    <row r="368" spans="1:8" x14ac:dyDescent="0.3">
      <c r="A368" s="6"/>
      <c r="B368" s="7"/>
      <c r="C368" s="7"/>
      <c r="D368" s="7"/>
      <c r="E368" s="22"/>
      <c r="F368" s="8"/>
      <c r="G368" s="7"/>
      <c r="H368" s="9"/>
    </row>
    <row r="369" spans="1:8" x14ac:dyDescent="0.3">
      <c r="A369" s="21" t="s">
        <v>26</v>
      </c>
      <c r="B369" s="7"/>
      <c r="C369" s="7"/>
      <c r="D369" s="7"/>
      <c r="E369" s="22"/>
      <c r="F369" s="8"/>
      <c r="G369" s="7"/>
      <c r="H369" s="9"/>
    </row>
    <row r="370" spans="1:8" x14ac:dyDescent="0.3">
      <c r="A370" s="23" t="s">
        <v>10</v>
      </c>
      <c r="B370" s="718" t="s">
        <v>11</v>
      </c>
      <c r="C370" s="719"/>
      <c r="D370" s="71" t="s">
        <v>12</v>
      </c>
      <c r="E370" s="26" t="s">
        <v>13</v>
      </c>
      <c r="F370" s="27" t="s">
        <v>22</v>
      </c>
      <c r="G370" s="26" t="s">
        <v>48</v>
      </c>
      <c r="H370" s="38" t="s">
        <v>14</v>
      </c>
    </row>
    <row r="371" spans="1:8" x14ac:dyDescent="0.3">
      <c r="A371" s="43"/>
      <c r="B371" s="724" t="s">
        <v>28</v>
      </c>
      <c r="C371" s="725"/>
      <c r="D371" s="40">
        <v>1</v>
      </c>
      <c r="E371" s="40" t="s">
        <v>29</v>
      </c>
      <c r="F371" s="41">
        <v>0.08</v>
      </c>
      <c r="G371" s="40">
        <f>+H367*0.1</f>
        <v>5103.57</v>
      </c>
      <c r="H371" s="42">
        <f>+G371*D371*F371</f>
        <v>408.28559999999999</v>
      </c>
    </row>
    <row r="372" spans="1:8" x14ac:dyDescent="0.3">
      <c r="A372" s="43"/>
      <c r="B372" s="724" t="s">
        <v>30</v>
      </c>
      <c r="C372" s="725"/>
      <c r="D372" s="40">
        <v>1</v>
      </c>
      <c r="E372" s="40" t="s">
        <v>29</v>
      </c>
      <c r="F372" s="41">
        <v>0.06</v>
      </c>
      <c r="G372" s="40">
        <f>'[1]Estudio de Mercado'!$P$477</f>
        <v>26300</v>
      </c>
      <c r="H372" s="42">
        <f>+G372*D372*F372</f>
        <v>1578</v>
      </c>
    </row>
    <row r="373" spans="1:8" x14ac:dyDescent="0.3">
      <c r="A373" s="21" t="s">
        <v>31</v>
      </c>
      <c r="B373" s="7"/>
      <c r="C373" s="7"/>
      <c r="D373" s="7"/>
      <c r="E373" s="22"/>
      <c r="F373" s="8"/>
      <c r="G373" s="7"/>
      <c r="H373" s="37">
        <f>ROUND(SUM(H371:H372),0)</f>
        <v>1986</v>
      </c>
    </row>
    <row r="374" spans="1:8" x14ac:dyDescent="0.3">
      <c r="A374" s="6"/>
      <c r="B374" s="7"/>
      <c r="C374" s="7"/>
      <c r="D374" s="7"/>
      <c r="E374" s="22"/>
      <c r="F374" s="8"/>
      <c r="G374" s="7"/>
      <c r="H374" s="9"/>
    </row>
    <row r="375" spans="1:8" x14ac:dyDescent="0.3">
      <c r="A375" s="21" t="s">
        <v>32</v>
      </c>
      <c r="B375" s="7"/>
      <c r="C375" s="7"/>
      <c r="D375" s="7"/>
      <c r="E375" s="22"/>
      <c r="F375" s="8"/>
      <c r="G375" s="7"/>
      <c r="H375" s="9"/>
    </row>
    <row r="376" spans="1:8" x14ac:dyDescent="0.3">
      <c r="A376" s="23" t="s">
        <v>10</v>
      </c>
      <c r="B376" s="718" t="s">
        <v>11</v>
      </c>
      <c r="C376" s="719"/>
      <c r="D376" s="26" t="s">
        <v>13</v>
      </c>
      <c r="E376" s="26" t="s">
        <v>12</v>
      </c>
      <c r="F376" s="27" t="s">
        <v>33</v>
      </c>
      <c r="G376" s="26" t="s">
        <v>34</v>
      </c>
      <c r="H376" s="38" t="s">
        <v>14</v>
      </c>
    </row>
    <row r="377" spans="1:8" x14ac:dyDescent="0.3">
      <c r="A377" s="43"/>
      <c r="B377" s="724" t="s">
        <v>35</v>
      </c>
      <c r="C377" s="725"/>
      <c r="D377" s="40" t="s">
        <v>36</v>
      </c>
      <c r="E377" s="40">
        <v>1</v>
      </c>
      <c r="F377" s="45">
        <f>'[1]Estudio de Mercado'!$P$483</f>
        <v>102570</v>
      </c>
      <c r="G377" s="46">
        <v>0.04</v>
      </c>
      <c r="H377" s="42">
        <f>+F377*G377</f>
        <v>4102.8</v>
      </c>
    </row>
    <row r="378" spans="1:8" x14ac:dyDescent="0.3">
      <c r="A378" s="43"/>
      <c r="B378" s="724"/>
      <c r="C378" s="725"/>
      <c r="D378" s="47"/>
      <c r="E378" s="47"/>
      <c r="F378" s="48"/>
      <c r="G378" s="49"/>
      <c r="H378" s="42"/>
    </row>
    <row r="379" spans="1:8" x14ac:dyDescent="0.3">
      <c r="A379" s="21" t="s">
        <v>37</v>
      </c>
      <c r="B379" s="7"/>
      <c r="C379" s="7"/>
      <c r="D379" s="7"/>
      <c r="E379" s="22"/>
      <c r="F379" s="8"/>
      <c r="G379" s="7"/>
      <c r="H379" s="37">
        <f>ROUND(SUM(H377:H378),0)</f>
        <v>4103</v>
      </c>
    </row>
    <row r="380" spans="1:8" x14ac:dyDescent="0.3">
      <c r="A380" s="21"/>
      <c r="B380" s="7"/>
      <c r="C380" s="7"/>
      <c r="D380" s="7"/>
      <c r="E380" s="50"/>
      <c r="F380" s="8"/>
      <c r="G380" s="7"/>
      <c r="H380" s="51"/>
    </row>
    <row r="381" spans="1:8" x14ac:dyDescent="0.3">
      <c r="A381" s="21" t="s">
        <v>38</v>
      </c>
      <c r="B381" s="7"/>
      <c r="C381" s="7"/>
      <c r="D381" s="7"/>
      <c r="E381" s="22"/>
      <c r="F381" s="8"/>
      <c r="G381" s="7"/>
      <c r="H381" s="37">
        <f>H360+H367+H373+H379</f>
        <v>130431.69999999998</v>
      </c>
    </row>
    <row r="382" spans="1:8" x14ac:dyDescent="0.3">
      <c r="A382" s="21" t="s">
        <v>39</v>
      </c>
      <c r="B382" s="7"/>
      <c r="C382" s="7"/>
      <c r="D382" s="7"/>
      <c r="E382" s="22"/>
      <c r="F382" s="8"/>
      <c r="G382" s="7"/>
      <c r="H382" s="52">
        <f>+SUM(H383:H386)</f>
        <v>39064.294150000002</v>
      </c>
    </row>
    <row r="383" spans="1:8" x14ac:dyDescent="0.3">
      <c r="A383" s="21"/>
      <c r="B383" s="7"/>
      <c r="C383" s="7"/>
      <c r="D383" s="7"/>
      <c r="E383" s="22"/>
      <c r="F383" s="48" t="s">
        <v>40</v>
      </c>
      <c r="G383" s="53">
        <v>0.23</v>
      </c>
      <c r="H383" s="54">
        <f>+G383*H381</f>
        <v>29999.290999999997</v>
      </c>
    </row>
    <row r="384" spans="1:8" x14ac:dyDescent="0.3">
      <c r="A384" s="21"/>
      <c r="B384" s="7"/>
      <c r="C384" s="7"/>
      <c r="D384" s="7"/>
      <c r="E384" s="22"/>
      <c r="F384" s="48" t="s">
        <v>41</v>
      </c>
      <c r="G384" s="53">
        <v>0.01</v>
      </c>
      <c r="H384" s="54">
        <f>+G384*H381</f>
        <v>1304.3169999999998</v>
      </c>
    </row>
    <row r="385" spans="1:8" x14ac:dyDescent="0.3">
      <c r="A385" s="21"/>
      <c r="B385" s="7"/>
      <c r="C385" s="7"/>
      <c r="D385" s="7"/>
      <c r="E385" s="22"/>
      <c r="F385" s="48" t="s">
        <v>42</v>
      </c>
      <c r="G385" s="53">
        <v>0.05</v>
      </c>
      <c r="H385" s="54">
        <f>+G385*H381</f>
        <v>6521.5849999999991</v>
      </c>
    </row>
    <row r="386" spans="1:8" x14ac:dyDescent="0.3">
      <c r="A386" s="21"/>
      <c r="B386" s="7"/>
      <c r="C386" s="7"/>
      <c r="D386" s="7"/>
      <c r="E386" s="22"/>
      <c r="F386" s="48" t="s">
        <v>43</v>
      </c>
      <c r="G386" s="53">
        <v>0.19</v>
      </c>
      <c r="H386" s="54">
        <f>+G386*H385</f>
        <v>1239.10115</v>
      </c>
    </row>
    <row r="387" spans="1:8" x14ac:dyDescent="0.3">
      <c r="A387" s="21"/>
      <c r="B387" s="7"/>
      <c r="C387" s="7"/>
      <c r="D387" s="7"/>
      <c r="E387" s="22"/>
      <c r="F387" s="726" t="s">
        <v>44</v>
      </c>
      <c r="G387" s="726"/>
      <c r="H387" s="55">
        <f>+ROUND(H381+H382,0)</f>
        <v>169496</v>
      </c>
    </row>
    <row r="388" spans="1:8" x14ac:dyDescent="0.3">
      <c r="A388" s="21"/>
      <c r="B388" s="7"/>
      <c r="C388" s="7"/>
      <c r="D388" s="7"/>
      <c r="E388" s="22"/>
      <c r="F388" s="8"/>
      <c r="G388" s="7"/>
      <c r="H388" s="56"/>
    </row>
    <row r="389" spans="1:8" ht="16.2" thickBot="1" x14ac:dyDescent="0.35">
      <c r="A389" s="17"/>
      <c r="B389" s="18"/>
      <c r="C389" s="7"/>
      <c r="D389" s="7"/>
      <c r="E389" s="22"/>
      <c r="F389" s="19"/>
      <c r="G389" s="18"/>
      <c r="H389" s="20"/>
    </row>
    <row r="390" spans="1:8" ht="16.2" thickTop="1" x14ac:dyDescent="0.3">
      <c r="A390" s="6"/>
      <c r="B390" s="7"/>
      <c r="C390" s="57"/>
      <c r="D390" s="58"/>
      <c r="E390" s="57"/>
      <c r="F390" s="8"/>
      <c r="G390" s="7"/>
      <c r="H390" s="59"/>
    </row>
    <row r="391" spans="1:8" x14ac:dyDescent="0.3">
      <c r="A391" s="6"/>
      <c r="B391" s="7"/>
      <c r="C391" s="22"/>
      <c r="D391" s="7"/>
      <c r="E391" s="22"/>
      <c r="F391" s="8"/>
      <c r="G391" s="7"/>
      <c r="H391" s="59"/>
    </row>
    <row r="392" spans="1:8" x14ac:dyDescent="0.3">
      <c r="A392" s="6"/>
      <c r="B392" s="7"/>
      <c r="C392" s="22"/>
      <c r="D392" s="7"/>
      <c r="E392" s="22"/>
      <c r="F392" s="8"/>
      <c r="G392" s="7"/>
      <c r="H392" s="59"/>
    </row>
    <row r="393" spans="1:8" x14ac:dyDescent="0.3">
      <c r="A393" s="6"/>
      <c r="B393" s="7"/>
      <c r="C393" s="22"/>
      <c r="D393" s="7"/>
      <c r="E393" s="22"/>
      <c r="F393" s="8"/>
      <c r="G393" s="7"/>
      <c r="H393" s="59"/>
    </row>
    <row r="394" spans="1:8" ht="16.2" thickBot="1" x14ac:dyDescent="0.35">
      <c r="A394" s="6"/>
      <c r="B394" s="7"/>
      <c r="C394" s="7"/>
      <c r="D394" s="7"/>
      <c r="E394" s="22"/>
      <c r="F394" s="699"/>
      <c r="G394" s="699"/>
      <c r="H394" s="700"/>
    </row>
    <row r="395" spans="1:8" x14ac:dyDescent="0.3">
      <c r="A395" s="60" t="s">
        <v>45</v>
      </c>
      <c r="B395" s="61"/>
      <c r="C395" s="61"/>
      <c r="D395" s="61"/>
      <c r="E395" s="22"/>
      <c r="F395" s="8" t="s">
        <v>46</v>
      </c>
      <c r="G395" s="61"/>
      <c r="H395" s="9"/>
    </row>
    <row r="396" spans="1:8" ht="16.2" thickBot="1" x14ac:dyDescent="0.35">
      <c r="A396" s="62"/>
      <c r="B396" s="63"/>
      <c r="C396" s="63"/>
      <c r="D396" s="7"/>
      <c r="E396" s="74"/>
      <c r="F396" s="64"/>
      <c r="G396" s="63"/>
      <c r="H396" s="65"/>
    </row>
    <row r="397" spans="1:8" ht="85.2" customHeight="1" thickBot="1" x14ac:dyDescent="0.55000000000000004">
      <c r="A397" s="701" t="str">
        <f>+$A$2</f>
        <v>REPARACIONES LOCATIVAS LABORATORIO GENETICA REGIONAL NOR OCCIDENTE DEL INSTITUTO NACIONAL DE MEDICINA LEGAL Y CIENCIAS FORENSES.</v>
      </c>
      <c r="B397" s="702"/>
      <c r="C397" s="702"/>
      <c r="D397" s="702"/>
      <c r="E397" s="702"/>
      <c r="F397" s="702"/>
      <c r="G397" s="702"/>
      <c r="H397" s="703"/>
    </row>
    <row r="398" spans="1:8" ht="16.2" thickTop="1" x14ac:dyDescent="0.3">
      <c r="A398" s="745" t="str">
        <f>A119</f>
        <v>PRESUPUESTO SISTEMA ELÉCTRICO, ILUMINACIÓN Y ALARMAS PARA EL PROYECTO DE REPARACIONES LOCATIVAS SEDE MEDELLIN DEL  INSTITUTO NACIONAL DE MEDICINA LEGAL Y CIENCIAS FORENSES</v>
      </c>
      <c r="B398" s="705"/>
      <c r="C398" s="705"/>
      <c r="D398" s="705"/>
      <c r="E398" s="705"/>
      <c r="F398" s="705"/>
      <c r="G398" s="705"/>
      <c r="H398" s="706"/>
    </row>
    <row r="399" spans="1:8" x14ac:dyDescent="0.3">
      <c r="A399" s="707"/>
      <c r="B399" s="708"/>
      <c r="C399" s="708"/>
      <c r="D399" s="708"/>
      <c r="E399" s="708"/>
      <c r="F399" s="708"/>
      <c r="G399" s="708"/>
      <c r="H399" s="709"/>
    </row>
    <row r="400" spans="1:8" x14ac:dyDescent="0.3">
      <c r="A400" s="710" t="s">
        <v>2</v>
      </c>
      <c r="B400" s="711"/>
      <c r="C400" s="711"/>
      <c r="D400" s="711"/>
      <c r="E400" s="711"/>
      <c r="F400" s="711"/>
      <c r="G400" s="711"/>
      <c r="H400" s="712"/>
    </row>
    <row r="401" spans="1:8" x14ac:dyDescent="0.3">
      <c r="A401" s="6"/>
      <c r="B401" s="7"/>
      <c r="C401" s="7"/>
      <c r="D401" s="7"/>
      <c r="E401" s="7"/>
      <c r="F401" s="8"/>
      <c r="G401" s="7"/>
      <c r="H401" s="9"/>
    </row>
    <row r="402" spans="1:8" x14ac:dyDescent="0.3">
      <c r="A402" s="10" t="s">
        <v>3</v>
      </c>
      <c r="B402" s="11" t="str">
        <f>+'[1]BASE DEL PRESUPUESTO'!$B$38</f>
        <v>3.1.8</v>
      </c>
      <c r="C402" s="12" t="s">
        <v>4</v>
      </c>
      <c r="D402" s="11" t="str">
        <f>+'[1]BASE DEL PRESUPUESTO'!$D$38</f>
        <v>UND</v>
      </c>
      <c r="E402" s="13" t="s">
        <v>5</v>
      </c>
      <c r="F402" s="14">
        <f>H436</f>
        <v>148542.51999999999</v>
      </c>
      <c r="G402" s="12" t="s">
        <v>6</v>
      </c>
      <c r="H402" s="15" t="str">
        <f>+H292</f>
        <v>ENERO DE 2026</v>
      </c>
    </row>
    <row r="403" spans="1:8" ht="56.25" customHeight="1" x14ac:dyDescent="0.3">
      <c r="A403" s="16" t="s">
        <v>8</v>
      </c>
      <c r="B403" s="713" t="str">
        <f>+'[1]BASE DEL PRESUPUESTO'!$C$38</f>
        <v>Suministro de materiales y mano de obra para Instalación de salida a 120V para tomacorriente regulada color naranja en canaleta, grado hospitalario 2P+T 15A 120V, circuito compartido; (incluye  cableado en cable trenzado  3x12 AWG LSZH, caja de superficie dexson NOVA para canaleta 60x40, conectores autodesforre, tapa, elementos de fijación y demas elémentos consumibles para su correcta instalación).</v>
      </c>
      <c r="C403" s="713"/>
      <c r="D403" s="713"/>
      <c r="E403" s="713"/>
      <c r="F403" s="713"/>
      <c r="G403" s="713"/>
      <c r="H403" s="714"/>
    </row>
    <row r="404" spans="1:8" ht="16.2" thickBot="1" x14ac:dyDescent="0.35">
      <c r="A404" s="17"/>
      <c r="B404" s="18"/>
      <c r="C404" s="18"/>
      <c r="D404" s="18"/>
      <c r="E404" s="18"/>
      <c r="F404" s="19"/>
      <c r="G404" s="18"/>
      <c r="H404" s="20"/>
    </row>
    <row r="405" spans="1:8" ht="16.2" thickTop="1" x14ac:dyDescent="0.3">
      <c r="A405" s="21" t="s">
        <v>9</v>
      </c>
      <c r="B405" s="7"/>
      <c r="C405" s="7"/>
      <c r="D405" s="7"/>
      <c r="E405" s="22"/>
      <c r="F405" s="8"/>
      <c r="G405" s="7"/>
      <c r="H405" s="9"/>
    </row>
    <row r="406" spans="1:8" x14ac:dyDescent="0.3">
      <c r="A406" s="23" t="s">
        <v>10</v>
      </c>
      <c r="B406" s="24" t="s">
        <v>11</v>
      </c>
      <c r="C406" s="25"/>
      <c r="D406" s="25"/>
      <c r="E406" s="26" t="s">
        <v>12</v>
      </c>
      <c r="F406" s="27" t="s">
        <v>13</v>
      </c>
      <c r="G406" s="26" t="s">
        <v>14</v>
      </c>
      <c r="H406" s="28" t="s">
        <v>15</v>
      </c>
    </row>
    <row r="407" spans="1:8" ht="32.25" customHeight="1" x14ac:dyDescent="0.3">
      <c r="A407" s="29"/>
      <c r="B407" s="760" t="str">
        <f>+'[1]Estudio de Mercado'!$C$38</f>
        <v>Cable trenzado 3x12 AWG libre de halogenos fase roja</v>
      </c>
      <c r="C407" s="761"/>
      <c r="D407" s="762"/>
      <c r="E407" s="507">
        <v>4</v>
      </c>
      <c r="F407" s="486" t="s">
        <v>16</v>
      </c>
      <c r="G407" s="32">
        <v>8366</v>
      </c>
      <c r="H407" s="33">
        <f t="shared" ref="H407:H414" si="5">+E407*G407</f>
        <v>33464</v>
      </c>
    </row>
    <row r="408" spans="1:8" ht="15.75" customHeight="1" x14ac:dyDescent="0.3">
      <c r="A408" s="29"/>
      <c r="B408" s="763" t="str">
        <f>+'[1]Estudio de Mercado'!$C$207</f>
        <v>Toma doble tierra aislada 15A, 125V color naranja</v>
      </c>
      <c r="C408" s="731"/>
      <c r="D408" s="732"/>
      <c r="E408" s="487">
        <v>1</v>
      </c>
      <c r="F408" s="486" t="s">
        <v>13</v>
      </c>
      <c r="G408" s="32">
        <v>30396</v>
      </c>
      <c r="H408" s="33">
        <f t="shared" si="5"/>
        <v>30396</v>
      </c>
    </row>
    <row r="409" spans="1:8" ht="15.75" customHeight="1" x14ac:dyDescent="0.3">
      <c r="A409" s="29"/>
      <c r="B409" s="763" t="str">
        <f>+'[1]Estudio de Mercado'!$C$186</f>
        <v>Caja de superficie dexson para canaleta 60x40mm</v>
      </c>
      <c r="C409" s="731"/>
      <c r="D409" s="732"/>
      <c r="E409" s="487">
        <v>1</v>
      </c>
      <c r="F409" s="486" t="s">
        <v>13</v>
      </c>
      <c r="G409" s="32">
        <f>+'[1]Estudio de Mercado'!$P$186</f>
        <v>12712</v>
      </c>
      <c r="H409" s="33">
        <f t="shared" si="5"/>
        <v>12712</v>
      </c>
    </row>
    <row r="410" spans="1:8" x14ac:dyDescent="0.3">
      <c r="A410" s="29"/>
      <c r="B410" s="763" t="str">
        <f>+'[1]Estudio de Mercado'!$C$211</f>
        <v>Tapa para toma doble LEVITONG Naranja</v>
      </c>
      <c r="C410" s="731"/>
      <c r="D410" s="732"/>
      <c r="E410" s="487">
        <v>1</v>
      </c>
      <c r="F410" s="486" t="s">
        <v>13</v>
      </c>
      <c r="G410" s="34">
        <f>+'[1]Estudio de Mercado'!$P$211</f>
        <v>2314</v>
      </c>
      <c r="H410" s="33">
        <f t="shared" si="5"/>
        <v>2314</v>
      </c>
    </row>
    <row r="411" spans="1:8" x14ac:dyDescent="0.3">
      <c r="A411" s="29"/>
      <c r="B411" s="730" t="s">
        <v>17</v>
      </c>
      <c r="C411" s="764"/>
      <c r="D411" s="765"/>
      <c r="E411" s="487">
        <v>1</v>
      </c>
      <c r="F411" s="486" t="s">
        <v>18</v>
      </c>
      <c r="G411" s="34">
        <f>'[1]Estudio de Mercado'!$P$234</f>
        <v>2556</v>
      </c>
      <c r="H411" s="33">
        <f t="shared" si="5"/>
        <v>2556</v>
      </c>
    </row>
    <row r="412" spans="1:8" x14ac:dyDescent="0.3">
      <c r="A412" s="35"/>
      <c r="B412" s="715"/>
      <c r="C412" s="716"/>
      <c r="D412" s="717"/>
      <c r="E412" s="30"/>
      <c r="F412" s="31"/>
      <c r="G412" s="34"/>
      <c r="H412" s="33">
        <f t="shared" si="5"/>
        <v>0</v>
      </c>
    </row>
    <row r="413" spans="1:8" x14ac:dyDescent="0.3">
      <c r="A413" s="35"/>
      <c r="B413" s="715"/>
      <c r="C413" s="716"/>
      <c r="D413" s="717"/>
      <c r="E413" s="70"/>
      <c r="F413" s="31"/>
      <c r="G413" s="34"/>
      <c r="H413" s="33">
        <f t="shared" si="5"/>
        <v>0</v>
      </c>
    </row>
    <row r="414" spans="1:8" x14ac:dyDescent="0.3">
      <c r="A414" s="35"/>
      <c r="B414" s="715"/>
      <c r="C414" s="716"/>
      <c r="D414" s="717"/>
      <c r="E414" s="30"/>
      <c r="F414" s="31"/>
      <c r="G414" s="34"/>
      <c r="H414" s="33">
        <f t="shared" si="5"/>
        <v>0</v>
      </c>
    </row>
    <row r="415" spans="1:8" x14ac:dyDescent="0.3">
      <c r="A415" s="21" t="s">
        <v>19</v>
      </c>
      <c r="B415" s="7"/>
      <c r="C415" s="7"/>
      <c r="D415" s="7"/>
      <c r="E415" s="22"/>
      <c r="F415" s="8"/>
      <c r="G415" s="7"/>
      <c r="H415" s="37">
        <f>ROUND(SUM(H407:H414),0)</f>
        <v>81442</v>
      </c>
    </row>
    <row r="416" spans="1:8" x14ac:dyDescent="0.3">
      <c r="A416" s="6"/>
      <c r="B416" s="7"/>
      <c r="C416" s="7"/>
      <c r="D416" s="7"/>
      <c r="E416" s="22"/>
      <c r="F416" s="8"/>
      <c r="G416" s="7"/>
      <c r="H416" s="9"/>
    </row>
    <row r="417" spans="1:8" x14ac:dyDescent="0.3">
      <c r="A417" s="21" t="s">
        <v>20</v>
      </c>
      <c r="B417" s="7"/>
      <c r="C417" s="7"/>
      <c r="D417" s="7"/>
      <c r="E417" s="22"/>
      <c r="F417" s="8"/>
      <c r="G417" s="7"/>
      <c r="H417" s="9"/>
    </row>
    <row r="418" spans="1:8" ht="24.75" customHeight="1" x14ac:dyDescent="0.3">
      <c r="A418" s="23" t="s">
        <v>10</v>
      </c>
      <c r="B418" s="26" t="s">
        <v>11</v>
      </c>
      <c r="C418" s="71" t="s">
        <v>12</v>
      </c>
      <c r="D418" s="26" t="s">
        <v>13</v>
      </c>
      <c r="E418" s="718" t="s">
        <v>21</v>
      </c>
      <c r="F418" s="719"/>
      <c r="G418" s="26" t="s">
        <v>47</v>
      </c>
      <c r="H418" s="38" t="s">
        <v>14</v>
      </c>
    </row>
    <row r="419" spans="1:8" ht="69" customHeight="1" x14ac:dyDescent="0.3">
      <c r="A419" s="29"/>
      <c r="B419" s="72" t="s">
        <v>23</v>
      </c>
      <c r="C419" s="40">
        <v>1</v>
      </c>
      <c r="D419" s="40" t="s">
        <v>24</v>
      </c>
      <c r="E419" s="720">
        <f>+'[1]1- CUADRILLAS'!$D$47</f>
        <v>53500</v>
      </c>
      <c r="F419" s="721"/>
      <c r="G419" s="41">
        <v>1.0959723364485978</v>
      </c>
      <c r="H419" s="42">
        <f>((E419+F419)*C419)*G419</f>
        <v>58634.519999999982</v>
      </c>
    </row>
    <row r="420" spans="1:8" x14ac:dyDescent="0.3">
      <c r="A420" s="43"/>
      <c r="B420" s="44"/>
      <c r="C420" s="40"/>
      <c r="D420" s="40"/>
      <c r="E420" s="722"/>
      <c r="F420" s="723"/>
      <c r="G420" s="41"/>
      <c r="H420" s="42">
        <f>((E420+F420)*C420)*G420</f>
        <v>0</v>
      </c>
    </row>
    <row r="421" spans="1:8" x14ac:dyDescent="0.3">
      <c r="A421" s="43"/>
      <c r="B421" s="44"/>
      <c r="C421" s="40"/>
      <c r="D421" s="40"/>
      <c r="E421" s="722"/>
      <c r="F421" s="723"/>
      <c r="G421" s="40"/>
      <c r="H421" s="42"/>
    </row>
    <row r="422" spans="1:8" x14ac:dyDescent="0.3">
      <c r="A422" s="21" t="s">
        <v>25</v>
      </c>
      <c r="B422" s="7"/>
      <c r="C422" s="7"/>
      <c r="D422" s="7"/>
      <c r="E422" s="22"/>
      <c r="F422" s="8"/>
      <c r="G422" s="7"/>
      <c r="H422" s="37">
        <f>(SUM(H419:H421))</f>
        <v>58634.519999999982</v>
      </c>
    </row>
    <row r="423" spans="1:8" x14ac:dyDescent="0.3">
      <c r="A423" s="6"/>
      <c r="B423" s="7"/>
      <c r="C423" s="7"/>
      <c r="D423" s="7"/>
      <c r="E423" s="22"/>
      <c r="F423" s="8"/>
      <c r="G423" s="7"/>
      <c r="H423" s="9"/>
    </row>
    <row r="424" spans="1:8" x14ac:dyDescent="0.3">
      <c r="A424" s="21" t="s">
        <v>26</v>
      </c>
      <c r="B424" s="7"/>
      <c r="C424" s="7"/>
      <c r="D424" s="7"/>
      <c r="E424" s="22"/>
      <c r="F424" s="8"/>
      <c r="G424" s="7"/>
      <c r="H424" s="9"/>
    </row>
    <row r="425" spans="1:8" x14ac:dyDescent="0.3">
      <c r="A425" s="23" t="s">
        <v>10</v>
      </c>
      <c r="B425" s="718" t="s">
        <v>11</v>
      </c>
      <c r="C425" s="719"/>
      <c r="D425" s="71" t="s">
        <v>12</v>
      </c>
      <c r="E425" s="26" t="s">
        <v>13</v>
      </c>
      <c r="F425" s="27" t="s">
        <v>22</v>
      </c>
      <c r="G425" s="26" t="s">
        <v>48</v>
      </c>
      <c r="H425" s="38" t="s">
        <v>14</v>
      </c>
    </row>
    <row r="426" spans="1:8" x14ac:dyDescent="0.3">
      <c r="A426" s="43"/>
      <c r="B426" s="724" t="s">
        <v>28</v>
      </c>
      <c r="C426" s="725"/>
      <c r="D426" s="40">
        <v>1</v>
      </c>
      <c r="E426" s="40" t="s">
        <v>29</v>
      </c>
      <c r="F426" s="41">
        <v>0.17</v>
      </c>
      <c r="G426" s="40">
        <f>+H422*0.1</f>
        <v>5863.4519999999984</v>
      </c>
      <c r="H426" s="42">
        <f>+G426*D426*F426</f>
        <v>996.78683999999976</v>
      </c>
    </row>
    <row r="427" spans="1:8" x14ac:dyDescent="0.3">
      <c r="A427" s="43"/>
      <c r="B427" s="724" t="s">
        <v>30</v>
      </c>
      <c r="C427" s="725"/>
      <c r="D427" s="40">
        <v>1</v>
      </c>
      <c r="E427" s="40" t="s">
        <v>29</v>
      </c>
      <c r="F427" s="41">
        <v>0.05</v>
      </c>
      <c r="G427" s="40">
        <f>'[1]Estudio de Mercado'!$P$477</f>
        <v>26300</v>
      </c>
      <c r="H427" s="42">
        <f>+G427*D427*F427</f>
        <v>1315</v>
      </c>
    </row>
    <row r="428" spans="1:8" x14ac:dyDescent="0.3">
      <c r="A428" s="21" t="s">
        <v>31</v>
      </c>
      <c r="B428" s="7"/>
      <c r="C428" s="7"/>
      <c r="D428" s="7"/>
      <c r="E428" s="22"/>
      <c r="F428" s="8"/>
      <c r="G428" s="7"/>
      <c r="H428" s="37">
        <f>ROUND(SUM(H426:H427),0)</f>
        <v>2312</v>
      </c>
    </row>
    <row r="429" spans="1:8" x14ac:dyDescent="0.3">
      <c r="A429" s="6"/>
      <c r="B429" s="7"/>
      <c r="C429" s="7"/>
      <c r="D429" s="7"/>
      <c r="E429" s="22"/>
      <c r="F429" s="8"/>
      <c r="G429" s="7"/>
      <c r="H429" s="9"/>
    </row>
    <row r="430" spans="1:8" x14ac:dyDescent="0.3">
      <c r="A430" s="21" t="s">
        <v>32</v>
      </c>
      <c r="B430" s="7"/>
      <c r="C430" s="7"/>
      <c r="D430" s="7"/>
      <c r="E430" s="22"/>
      <c r="F430" s="8"/>
      <c r="G430" s="7"/>
      <c r="H430" s="9"/>
    </row>
    <row r="431" spans="1:8" x14ac:dyDescent="0.3">
      <c r="A431" s="23" t="s">
        <v>10</v>
      </c>
      <c r="B431" s="718" t="s">
        <v>11</v>
      </c>
      <c r="C431" s="719"/>
      <c r="D431" s="26" t="s">
        <v>13</v>
      </c>
      <c r="E431" s="26" t="s">
        <v>12</v>
      </c>
      <c r="F431" s="27" t="s">
        <v>33</v>
      </c>
      <c r="G431" s="26" t="s">
        <v>34</v>
      </c>
      <c r="H431" s="38" t="s">
        <v>14</v>
      </c>
    </row>
    <row r="432" spans="1:8" x14ac:dyDescent="0.3">
      <c r="A432" s="43"/>
      <c r="B432" s="724" t="s">
        <v>35</v>
      </c>
      <c r="C432" s="725"/>
      <c r="D432" s="40" t="s">
        <v>36</v>
      </c>
      <c r="E432" s="40">
        <v>1</v>
      </c>
      <c r="F432" s="45">
        <f>'[1]Estudio de Mercado'!$P$483</f>
        <v>102570</v>
      </c>
      <c r="G432" s="46">
        <v>0.06</v>
      </c>
      <c r="H432" s="42">
        <f>+F432*G432</f>
        <v>6154.2</v>
      </c>
    </row>
    <row r="433" spans="1:8" x14ac:dyDescent="0.3">
      <c r="A433" s="43"/>
      <c r="B433" s="724"/>
      <c r="C433" s="725"/>
      <c r="D433" s="47"/>
      <c r="E433" s="47"/>
      <c r="F433" s="48"/>
      <c r="G433" s="49"/>
      <c r="H433" s="42"/>
    </row>
    <row r="434" spans="1:8" x14ac:dyDescent="0.3">
      <c r="A434" s="21" t="s">
        <v>37</v>
      </c>
      <c r="B434" s="7"/>
      <c r="C434" s="7"/>
      <c r="D434" s="7"/>
      <c r="E434" s="22"/>
      <c r="F434" s="8"/>
      <c r="G434" s="7"/>
      <c r="H434" s="37">
        <f>ROUND(SUM(H432:H433),0)</f>
        <v>6154</v>
      </c>
    </row>
    <row r="435" spans="1:8" x14ac:dyDescent="0.3">
      <c r="A435" s="21"/>
      <c r="B435" s="7"/>
      <c r="C435" s="7"/>
      <c r="D435" s="7"/>
      <c r="E435" s="50"/>
      <c r="F435" s="8"/>
      <c r="G435" s="7"/>
      <c r="H435" s="51"/>
    </row>
    <row r="436" spans="1:8" x14ac:dyDescent="0.3">
      <c r="A436" s="21" t="s">
        <v>38</v>
      </c>
      <c r="B436" s="7"/>
      <c r="C436" s="7"/>
      <c r="D436" s="7"/>
      <c r="E436" s="22"/>
      <c r="F436" s="8"/>
      <c r="G436" s="7"/>
      <c r="H436" s="37">
        <f>H415+H422+H428+H434</f>
        <v>148542.51999999999</v>
      </c>
    </row>
    <row r="437" spans="1:8" x14ac:dyDescent="0.3">
      <c r="A437" s="21" t="s">
        <v>39</v>
      </c>
      <c r="B437" s="7"/>
      <c r="C437" s="7"/>
      <c r="D437" s="7"/>
      <c r="E437" s="22"/>
      <c r="F437" s="8"/>
      <c r="G437" s="7"/>
      <c r="H437" s="52">
        <f>+SUM(H438:H441)</f>
        <v>44488.48474</v>
      </c>
    </row>
    <row r="438" spans="1:8" x14ac:dyDescent="0.3">
      <c r="A438" s="21"/>
      <c r="B438" s="7"/>
      <c r="C438" s="7"/>
      <c r="D438" s="7"/>
      <c r="E438" s="22"/>
      <c r="F438" s="48" t="s">
        <v>40</v>
      </c>
      <c r="G438" s="53">
        <v>0.23</v>
      </c>
      <c r="H438" s="54">
        <f>+G438*H436</f>
        <v>34164.779600000002</v>
      </c>
    </row>
    <row r="439" spans="1:8" x14ac:dyDescent="0.3">
      <c r="A439" s="21"/>
      <c r="B439" s="7"/>
      <c r="C439" s="7"/>
      <c r="D439" s="7"/>
      <c r="E439" s="22"/>
      <c r="F439" s="48" t="s">
        <v>41</v>
      </c>
      <c r="G439" s="53">
        <v>0.01</v>
      </c>
      <c r="H439" s="54">
        <f>+G439*H436</f>
        <v>1485.4251999999999</v>
      </c>
    </row>
    <row r="440" spans="1:8" x14ac:dyDescent="0.3">
      <c r="A440" s="21"/>
      <c r="B440" s="7"/>
      <c r="C440" s="7"/>
      <c r="D440" s="7"/>
      <c r="E440" s="22"/>
      <c r="F440" s="48" t="s">
        <v>42</v>
      </c>
      <c r="G440" s="53">
        <v>0.05</v>
      </c>
      <c r="H440" s="54">
        <f>+G440*H436</f>
        <v>7427.1260000000002</v>
      </c>
    </row>
    <row r="441" spans="1:8" x14ac:dyDescent="0.3">
      <c r="A441" s="21"/>
      <c r="B441" s="7"/>
      <c r="C441" s="7"/>
      <c r="D441" s="7"/>
      <c r="E441" s="22"/>
      <c r="F441" s="48" t="s">
        <v>43</v>
      </c>
      <c r="G441" s="53">
        <v>0.19</v>
      </c>
      <c r="H441" s="54">
        <f>+G441*H440</f>
        <v>1411.1539400000001</v>
      </c>
    </row>
    <row r="442" spans="1:8" x14ac:dyDescent="0.3">
      <c r="A442" s="21"/>
      <c r="B442" s="7"/>
      <c r="C442" s="7"/>
      <c r="D442" s="7"/>
      <c r="E442" s="22"/>
      <c r="F442" s="726" t="s">
        <v>44</v>
      </c>
      <c r="G442" s="726"/>
      <c r="H442" s="55">
        <f>+ROUND(H436+H437,0)</f>
        <v>193031</v>
      </c>
    </row>
    <row r="443" spans="1:8" x14ac:dyDescent="0.3">
      <c r="A443" s="21"/>
      <c r="B443" s="7"/>
      <c r="C443" s="7"/>
      <c r="D443" s="7"/>
      <c r="E443" s="22"/>
      <c r="F443" s="8"/>
      <c r="G443" s="7"/>
      <c r="H443" s="56"/>
    </row>
    <row r="444" spans="1:8" ht="16.2" thickBot="1" x14ac:dyDescent="0.35">
      <c r="A444" s="17"/>
      <c r="B444" s="18"/>
      <c r="C444" s="7"/>
      <c r="D444" s="7"/>
      <c r="E444" s="22"/>
      <c r="F444" s="19"/>
      <c r="G444" s="18"/>
      <c r="H444" s="20"/>
    </row>
    <row r="445" spans="1:8" ht="16.2" thickTop="1" x14ac:dyDescent="0.3">
      <c r="A445" s="6"/>
      <c r="B445" s="7"/>
      <c r="C445" s="57"/>
      <c r="D445" s="58"/>
      <c r="E445" s="57"/>
      <c r="F445" s="8"/>
      <c r="G445" s="7"/>
      <c r="H445" s="59"/>
    </row>
    <row r="446" spans="1:8" x14ac:dyDescent="0.3">
      <c r="A446" s="6"/>
      <c r="B446" s="7"/>
      <c r="C446" s="22"/>
      <c r="D446" s="7"/>
      <c r="E446" s="22"/>
      <c r="F446" s="8"/>
      <c r="G446" s="7"/>
      <c r="H446" s="59"/>
    </row>
    <row r="447" spans="1:8" x14ac:dyDescent="0.3">
      <c r="A447" s="6"/>
      <c r="B447" s="7"/>
      <c r="C447" s="22"/>
      <c r="D447" s="7"/>
      <c r="E447" s="22"/>
      <c r="F447" s="8"/>
      <c r="G447" s="7"/>
      <c r="H447" s="59"/>
    </row>
    <row r="448" spans="1:8" x14ac:dyDescent="0.3">
      <c r="A448" s="6"/>
      <c r="B448" s="7"/>
      <c r="C448" s="22"/>
      <c r="D448" s="7"/>
      <c r="E448" s="22"/>
      <c r="F448" s="8"/>
      <c r="G448" s="7"/>
      <c r="H448" s="59"/>
    </row>
    <row r="449" spans="1:8" ht="16.2" thickBot="1" x14ac:dyDescent="0.35">
      <c r="A449" s="6"/>
      <c r="B449" s="7"/>
      <c r="C449" s="7"/>
      <c r="D449" s="7"/>
      <c r="E449" s="22"/>
      <c r="F449" s="699"/>
      <c r="G449" s="699"/>
      <c r="H449" s="700"/>
    </row>
    <row r="450" spans="1:8" x14ac:dyDescent="0.3">
      <c r="A450" s="60" t="s">
        <v>45</v>
      </c>
      <c r="B450" s="61"/>
      <c r="C450" s="61"/>
      <c r="D450" s="61"/>
      <c r="E450" s="22"/>
      <c r="F450" s="8" t="s">
        <v>46</v>
      </c>
      <c r="G450" s="61"/>
      <c r="H450" s="9"/>
    </row>
    <row r="451" spans="1:8" ht="16.2" thickBot="1" x14ac:dyDescent="0.35">
      <c r="A451" s="62"/>
      <c r="B451" s="7"/>
      <c r="C451" s="7"/>
      <c r="D451" s="63"/>
      <c r="E451" s="22"/>
      <c r="F451" s="64"/>
      <c r="G451" s="7"/>
      <c r="H451" s="65"/>
    </row>
    <row r="452" spans="1:8" ht="78.75" customHeight="1" thickBot="1" x14ac:dyDescent="0.55000000000000004">
      <c r="A452" s="701" t="str">
        <f>+$A$2</f>
        <v>REPARACIONES LOCATIVAS LABORATORIO GENETICA REGIONAL NOR OCCIDENTE DEL INSTITUTO NACIONAL DE MEDICINA LEGAL Y CIENCIAS FORENSES.</v>
      </c>
      <c r="B452" s="702"/>
      <c r="C452" s="702"/>
      <c r="D452" s="702"/>
      <c r="E452" s="702"/>
      <c r="F452" s="702"/>
      <c r="G452" s="702"/>
      <c r="H452" s="703"/>
    </row>
    <row r="453" spans="1:8" ht="16.2" thickTop="1" x14ac:dyDescent="0.3">
      <c r="A453" s="745" t="str">
        <f>+$A119</f>
        <v>PRESUPUESTO SISTEMA ELÉCTRICO, ILUMINACIÓN Y ALARMAS PARA EL PROYECTO DE REPARACIONES LOCATIVAS SEDE MEDELLIN DEL  INSTITUTO NACIONAL DE MEDICINA LEGAL Y CIENCIAS FORENSES</v>
      </c>
      <c r="B453" s="705"/>
      <c r="C453" s="705"/>
      <c r="D453" s="705"/>
      <c r="E453" s="705"/>
      <c r="F453" s="705"/>
      <c r="G453" s="705"/>
      <c r="H453" s="706"/>
    </row>
    <row r="454" spans="1:8" x14ac:dyDescent="0.3">
      <c r="A454" s="707"/>
      <c r="B454" s="708"/>
      <c r="C454" s="708"/>
      <c r="D454" s="708"/>
      <c r="E454" s="708"/>
      <c r="F454" s="708"/>
      <c r="G454" s="708"/>
      <c r="H454" s="709"/>
    </row>
    <row r="455" spans="1:8" x14ac:dyDescent="0.3">
      <c r="A455" s="710" t="s">
        <v>2</v>
      </c>
      <c r="B455" s="711"/>
      <c r="C455" s="711"/>
      <c r="D455" s="711"/>
      <c r="E455" s="711"/>
      <c r="F455" s="711"/>
      <c r="G455" s="711"/>
      <c r="H455" s="712"/>
    </row>
    <row r="456" spans="1:8" x14ac:dyDescent="0.3">
      <c r="A456" s="6"/>
      <c r="B456" s="7"/>
      <c r="C456" s="7"/>
      <c r="D456" s="7"/>
      <c r="E456" s="7"/>
      <c r="F456" s="8"/>
      <c r="G456" s="7"/>
      <c r="H456" s="9"/>
    </row>
    <row r="457" spans="1:8" x14ac:dyDescent="0.3">
      <c r="A457" s="10" t="s">
        <v>3</v>
      </c>
      <c r="B457" s="11" t="str">
        <f>+'[1]BASE DEL PRESUPUESTO'!$B$39</f>
        <v>3.1.9</v>
      </c>
      <c r="C457" s="12" t="s">
        <v>4</v>
      </c>
      <c r="D457" s="11" t="str">
        <f>+'[1]BASE DEL PRESUPUESTO'!$D$39</f>
        <v>UND</v>
      </c>
      <c r="E457" s="13" t="s">
        <v>5</v>
      </c>
      <c r="F457" s="14">
        <f>+H491</f>
        <v>246591.77</v>
      </c>
      <c r="G457" s="12" t="s">
        <v>6</v>
      </c>
      <c r="H457" s="15" t="str">
        <f>+H402</f>
        <v>ENERO DE 2026</v>
      </c>
    </row>
    <row r="458" spans="1:8" ht="61.5" customHeight="1" x14ac:dyDescent="0.3">
      <c r="A458" s="16" t="s">
        <v>8</v>
      </c>
      <c r="B458" s="751" t="str">
        <f>+'[1]BASE DEL PRESUPUESTO'!$C$39</f>
        <v>Suministro de materiales y mano de obra para instalación de salida especial 120V toma de seguridad NEMA L5-30 . Circuito Regulado o dedicado; (incluye cableado en cable 3x10 AWG THHN, Cable 12 AWG Tierra física Rack, tuberia conduit EMT de 3/4", cajas de paso, conectores, soporteria necesaria, perfiles riel chanel donde se requiera, grapas, pernos de anclaje, abrazaderas, tapa y demas elémentos consumibles para su correcta instalación).</v>
      </c>
      <c r="C458" s="752"/>
      <c r="D458" s="752"/>
      <c r="E458" s="752"/>
      <c r="F458" s="752"/>
      <c r="G458" s="752"/>
      <c r="H458" s="753"/>
    </row>
    <row r="459" spans="1:8" ht="16.2" thickBot="1" x14ac:dyDescent="0.35">
      <c r="A459" s="17"/>
      <c r="B459" s="18"/>
      <c r="C459" s="18"/>
      <c r="D459" s="18"/>
      <c r="E459" s="18"/>
      <c r="F459" s="19"/>
      <c r="G459" s="18"/>
      <c r="H459" s="20"/>
    </row>
    <row r="460" spans="1:8" ht="16.2" thickTop="1" x14ac:dyDescent="0.3">
      <c r="A460" s="21" t="s">
        <v>9</v>
      </c>
      <c r="B460" s="7"/>
      <c r="C460" s="7"/>
      <c r="D460" s="7"/>
      <c r="E460" s="22"/>
      <c r="F460" s="8"/>
      <c r="G460" s="7"/>
      <c r="H460" s="9"/>
    </row>
    <row r="461" spans="1:8" x14ac:dyDescent="0.3">
      <c r="A461" s="23" t="s">
        <v>10</v>
      </c>
      <c r="B461" s="24" t="s">
        <v>11</v>
      </c>
      <c r="C461" s="25"/>
      <c r="D461" s="25"/>
      <c r="E461" s="26" t="s">
        <v>12</v>
      </c>
      <c r="F461" s="27" t="s">
        <v>13</v>
      </c>
      <c r="G461" s="26" t="s">
        <v>14</v>
      </c>
      <c r="H461" s="28" t="s">
        <v>15</v>
      </c>
    </row>
    <row r="462" spans="1:8" x14ac:dyDescent="0.3">
      <c r="A462" s="29"/>
      <c r="B462" s="715" t="str">
        <f>+'[1]Estudio de Mercado'!C34</f>
        <v>Cable de Cu encauchetado 3x10 AWG</v>
      </c>
      <c r="C462" s="733"/>
      <c r="D462" s="734"/>
      <c r="E462" s="30">
        <v>5</v>
      </c>
      <c r="F462" s="31" t="s">
        <v>16</v>
      </c>
      <c r="G462" s="34">
        <v>14570</v>
      </c>
      <c r="H462" s="33">
        <f t="shared" ref="H462:H471" si="6">+E462*G462</f>
        <v>72850</v>
      </c>
    </row>
    <row r="463" spans="1:8" x14ac:dyDescent="0.3">
      <c r="A463" s="29"/>
      <c r="B463" s="715" t="str">
        <f>+'[1]Estudio de Mercado'!C27</f>
        <v>Cable de Cobre 12 AWG Libre Halogenos</v>
      </c>
      <c r="C463" s="733"/>
      <c r="D463" s="734"/>
      <c r="E463" s="30">
        <v>5</v>
      </c>
      <c r="F463" s="31" t="s">
        <v>16</v>
      </c>
      <c r="G463" s="34">
        <f>+'[1]Estudio de Mercado'!P27</f>
        <v>2645</v>
      </c>
      <c r="H463" s="33">
        <f t="shared" si="6"/>
        <v>13225</v>
      </c>
    </row>
    <row r="464" spans="1:8" x14ac:dyDescent="0.3">
      <c r="A464" s="29"/>
      <c r="B464" s="754" t="str">
        <f>+'[1]Estudio de Mercado'!C191</f>
        <v>Toma 30A 125V seguridad NEMA L5-30</v>
      </c>
      <c r="C464" s="755"/>
      <c r="D464" s="756"/>
      <c r="E464" s="30">
        <v>1</v>
      </c>
      <c r="F464" s="31" t="s">
        <v>13</v>
      </c>
      <c r="G464" s="34">
        <v>60761</v>
      </c>
      <c r="H464" s="33">
        <f t="shared" si="6"/>
        <v>60761</v>
      </c>
    </row>
    <row r="465" spans="1:8" x14ac:dyDescent="0.3">
      <c r="A465" s="29"/>
      <c r="B465" s="754" t="str">
        <f>+'[1]Estudio de Mercado'!C109</f>
        <v>Tubo metálico EMT conduit de 3/4" x 3m</v>
      </c>
      <c r="C465" s="755"/>
      <c r="D465" s="756"/>
      <c r="E465" s="30">
        <v>1</v>
      </c>
      <c r="F465" s="31" t="s">
        <v>16</v>
      </c>
      <c r="G465" s="34">
        <f>+'[1]Estudio de Mercado'!P109</f>
        <v>32420</v>
      </c>
      <c r="H465" s="33">
        <f t="shared" si="6"/>
        <v>32420</v>
      </c>
    </row>
    <row r="466" spans="1:8" x14ac:dyDescent="0.3">
      <c r="A466" s="29"/>
      <c r="B466" s="754" t="str">
        <f>+'[1]Estudio de Mercado'!C155</f>
        <v>Caja 2400 galvanizada</v>
      </c>
      <c r="C466" s="755"/>
      <c r="D466" s="756"/>
      <c r="E466" s="30">
        <v>3</v>
      </c>
      <c r="F466" s="31" t="s">
        <v>13</v>
      </c>
      <c r="G466" s="34">
        <f>+'[1]Estudio de Mercado'!P155</f>
        <v>4453</v>
      </c>
      <c r="H466" s="33">
        <f t="shared" si="6"/>
        <v>13359</v>
      </c>
    </row>
    <row r="467" spans="1:8" x14ac:dyDescent="0.3">
      <c r="A467" s="29"/>
      <c r="B467" s="754" t="str">
        <f>+'[1]Estudio de Mercado'!C98</f>
        <v>Riel chanel 4x2x3m troquelado</v>
      </c>
      <c r="C467" s="755"/>
      <c r="D467" s="756"/>
      <c r="E467" s="30">
        <v>0.18</v>
      </c>
      <c r="F467" s="31" t="s">
        <v>13</v>
      </c>
      <c r="G467" s="34">
        <f>+'[1]Estudio de Mercado'!P98</f>
        <v>35776</v>
      </c>
      <c r="H467" s="33">
        <f t="shared" si="6"/>
        <v>6439.6799999999994</v>
      </c>
    </row>
    <row r="468" spans="1:8" x14ac:dyDescent="0.3">
      <c r="A468" s="29"/>
      <c r="B468" s="754" t="str">
        <f>+'[1]Estudio de Mercado'!C128</f>
        <v>Grapa metálica aleta doble 3/4"</v>
      </c>
      <c r="C468" s="755"/>
      <c r="D468" s="756"/>
      <c r="E468" s="30">
        <v>3</v>
      </c>
      <c r="F468" s="31" t="s">
        <v>13</v>
      </c>
      <c r="G468" s="34">
        <f>+'[1]Estudio de Mercado'!P128</f>
        <v>477</v>
      </c>
      <c r="H468" s="33">
        <f t="shared" si="6"/>
        <v>1431</v>
      </c>
    </row>
    <row r="469" spans="1:8" x14ac:dyDescent="0.3">
      <c r="A469" s="29"/>
      <c r="B469" s="754" t="str">
        <f>+'[1]Estudio de Mercado'!C99</f>
        <v>Perno de anclaje 1/2"</v>
      </c>
      <c r="C469" s="755"/>
      <c r="D469" s="756"/>
      <c r="E469" s="30">
        <v>1.2</v>
      </c>
      <c r="F469" s="31" t="s">
        <v>16</v>
      </c>
      <c r="G469" s="34">
        <f>+'[1]Estudio de Mercado'!P99</f>
        <v>14990</v>
      </c>
      <c r="H469" s="33">
        <f t="shared" si="6"/>
        <v>17988</v>
      </c>
    </row>
    <row r="470" spans="1:8" x14ac:dyDescent="0.3">
      <c r="A470" s="29"/>
      <c r="B470" s="715" t="s">
        <v>17</v>
      </c>
      <c r="C470" s="716"/>
      <c r="D470" s="717"/>
      <c r="E470" s="30">
        <v>1</v>
      </c>
      <c r="F470" s="31" t="s">
        <v>18</v>
      </c>
      <c r="G470" s="34">
        <f>'[1]Estudio de Mercado'!P234</f>
        <v>2556</v>
      </c>
      <c r="H470" s="506">
        <f t="shared" si="6"/>
        <v>2556</v>
      </c>
    </row>
    <row r="471" spans="1:8" x14ac:dyDescent="0.3">
      <c r="A471" s="35"/>
      <c r="B471" s="715"/>
      <c r="C471" s="716"/>
      <c r="D471" s="717"/>
      <c r="E471" s="30"/>
      <c r="F471" s="31"/>
      <c r="G471" s="34"/>
      <c r="H471" s="495">
        <f t="shared" si="6"/>
        <v>0</v>
      </c>
    </row>
    <row r="472" spans="1:8" x14ac:dyDescent="0.3">
      <c r="A472" s="21" t="s">
        <v>19</v>
      </c>
      <c r="B472" s="7"/>
      <c r="C472" s="7"/>
      <c r="D472" s="7"/>
      <c r="E472" s="22"/>
      <c r="F472" s="8"/>
      <c r="G472" s="7"/>
      <c r="H472" s="37">
        <f>ROUND(SUM(H462:H471),0)</f>
        <v>221030</v>
      </c>
    </row>
    <row r="473" spans="1:8" x14ac:dyDescent="0.3">
      <c r="A473" s="6"/>
      <c r="B473" s="7"/>
      <c r="C473" s="7"/>
      <c r="D473" s="7"/>
      <c r="E473" s="22"/>
      <c r="F473" s="8"/>
      <c r="G473" s="7"/>
      <c r="H473" s="9"/>
    </row>
    <row r="474" spans="1:8" x14ac:dyDescent="0.3">
      <c r="A474" s="21" t="s">
        <v>20</v>
      </c>
      <c r="B474" s="7"/>
      <c r="C474" s="7"/>
      <c r="D474" s="7"/>
      <c r="E474" s="22"/>
      <c r="F474" s="8"/>
      <c r="G474" s="7"/>
      <c r="H474" s="9"/>
    </row>
    <row r="475" spans="1:8" x14ac:dyDescent="0.3">
      <c r="A475" s="23" t="s">
        <v>10</v>
      </c>
      <c r="B475" s="26" t="s">
        <v>11</v>
      </c>
      <c r="C475" s="26" t="s">
        <v>12</v>
      </c>
      <c r="D475" s="26" t="s">
        <v>13</v>
      </c>
      <c r="E475" s="718" t="s">
        <v>159</v>
      </c>
      <c r="F475" s="719"/>
      <c r="G475" s="26" t="s">
        <v>22</v>
      </c>
      <c r="H475" s="38" t="s">
        <v>14</v>
      </c>
    </row>
    <row r="476" spans="1:8" ht="31.2" x14ac:dyDescent="0.3">
      <c r="A476" s="29"/>
      <c r="B476" s="494" t="s">
        <v>23</v>
      </c>
      <c r="C476" s="40">
        <v>1</v>
      </c>
      <c r="D476" s="40"/>
      <c r="E476" s="720">
        <f>+'[1]1- CUADRILLAS'!$D$47</f>
        <v>53500</v>
      </c>
      <c r="F476" s="721"/>
      <c r="G476" s="41">
        <v>0.34880966930265989</v>
      </c>
      <c r="H476" s="42">
        <f>((E476+F476)*C476)*G476</f>
        <v>18661.317307692305</v>
      </c>
    </row>
    <row r="477" spans="1:8" x14ac:dyDescent="0.3">
      <c r="A477" s="21" t="s">
        <v>25</v>
      </c>
      <c r="B477" s="7"/>
      <c r="C477" s="7"/>
      <c r="D477" s="7"/>
      <c r="E477" s="22"/>
      <c r="F477" s="8"/>
      <c r="G477" s="7"/>
      <c r="H477" s="37">
        <f>(SUM(H474:H476))</f>
        <v>18661.317307692305</v>
      </c>
    </row>
    <row r="478" spans="1:8" x14ac:dyDescent="0.3">
      <c r="A478" s="6"/>
      <c r="B478" s="7"/>
      <c r="C478" s="7"/>
      <c r="D478" s="7"/>
      <c r="E478" s="22"/>
      <c r="F478" s="8"/>
      <c r="G478" s="7"/>
      <c r="H478" s="9"/>
    </row>
    <row r="479" spans="1:8" x14ac:dyDescent="0.3">
      <c r="A479" s="21" t="s">
        <v>26</v>
      </c>
      <c r="B479" s="7"/>
      <c r="C479" s="7"/>
      <c r="D479" s="7"/>
      <c r="E479" s="22"/>
      <c r="F479" s="8"/>
      <c r="G479" s="7"/>
      <c r="H479" s="9"/>
    </row>
    <row r="480" spans="1:8" x14ac:dyDescent="0.3">
      <c r="A480" s="23" t="s">
        <v>10</v>
      </c>
      <c r="B480" s="718" t="s">
        <v>11</v>
      </c>
      <c r="C480" s="719"/>
      <c r="D480" s="26" t="s">
        <v>12</v>
      </c>
      <c r="E480" s="26" t="s">
        <v>13</v>
      </c>
      <c r="F480" s="27" t="s">
        <v>22</v>
      </c>
      <c r="G480" s="26" t="s">
        <v>27</v>
      </c>
      <c r="H480" s="38" t="s">
        <v>14</v>
      </c>
    </row>
    <row r="481" spans="1:8" x14ac:dyDescent="0.3">
      <c r="A481" s="43"/>
      <c r="B481" s="724" t="s">
        <v>28</v>
      </c>
      <c r="C481" s="725"/>
      <c r="D481" s="40">
        <v>1</v>
      </c>
      <c r="E481" s="40" t="s">
        <v>29</v>
      </c>
      <c r="F481" s="41">
        <v>0.4</v>
      </c>
      <c r="G481" s="40">
        <f>+H477*0.1</f>
        <v>1866.1317307692307</v>
      </c>
      <c r="H481" s="42">
        <f>+G481*D481*F481</f>
        <v>746.45269230769236</v>
      </c>
    </row>
    <row r="482" spans="1:8" x14ac:dyDescent="0.3">
      <c r="A482" s="43"/>
      <c r="B482" s="724"/>
      <c r="C482" s="725"/>
      <c r="D482" s="40"/>
      <c r="E482" s="40"/>
      <c r="F482" s="505"/>
      <c r="G482" s="40"/>
      <c r="H482" s="80"/>
    </row>
    <row r="483" spans="1:8" x14ac:dyDescent="0.3">
      <c r="A483" s="21" t="s">
        <v>31</v>
      </c>
      <c r="B483" s="7"/>
      <c r="C483" s="7"/>
      <c r="D483" s="7"/>
      <c r="E483" s="22"/>
      <c r="F483" s="8"/>
      <c r="G483" s="7"/>
      <c r="H483" s="37">
        <f>SUM(H481:H482)</f>
        <v>746.45269230769236</v>
      </c>
    </row>
    <row r="484" spans="1:8" x14ac:dyDescent="0.3">
      <c r="A484" s="6"/>
      <c r="B484" s="7"/>
      <c r="C484" s="7"/>
      <c r="D484" s="7"/>
      <c r="E484" s="22"/>
      <c r="F484" s="8"/>
      <c r="G484" s="7"/>
      <c r="H484" s="9"/>
    </row>
    <row r="485" spans="1:8" x14ac:dyDescent="0.3">
      <c r="A485" s="21" t="s">
        <v>32</v>
      </c>
      <c r="B485" s="7"/>
      <c r="C485" s="7"/>
      <c r="D485" s="7"/>
      <c r="E485" s="22"/>
      <c r="F485" s="8"/>
      <c r="G485" s="7"/>
      <c r="H485" s="9"/>
    </row>
    <row r="486" spans="1:8" x14ac:dyDescent="0.3">
      <c r="A486" s="23" t="s">
        <v>10</v>
      </c>
      <c r="B486" s="718" t="s">
        <v>11</v>
      </c>
      <c r="C486" s="719"/>
      <c r="D486" s="26" t="s">
        <v>13</v>
      </c>
      <c r="E486" s="26" t="s">
        <v>12</v>
      </c>
      <c r="F486" s="27" t="s">
        <v>33</v>
      </c>
      <c r="G486" s="26" t="s">
        <v>34</v>
      </c>
      <c r="H486" s="38" t="s">
        <v>14</v>
      </c>
    </row>
    <row r="487" spans="1:8" x14ac:dyDescent="0.3">
      <c r="A487" s="43"/>
      <c r="B487" s="724" t="s">
        <v>35</v>
      </c>
      <c r="C487" s="725"/>
      <c r="D487" s="40" t="s">
        <v>158</v>
      </c>
      <c r="E487" s="40"/>
      <c r="F487" s="45">
        <f>'[1]Estudio de Mercado'!P483</f>
        <v>102570</v>
      </c>
      <c r="G487" s="41">
        <v>0.06</v>
      </c>
      <c r="H487" s="42">
        <f>+F487*G487</f>
        <v>6154.2</v>
      </c>
    </row>
    <row r="488" spans="1:8" x14ac:dyDescent="0.3">
      <c r="A488" s="43"/>
      <c r="B488" s="724"/>
      <c r="C488" s="725"/>
      <c r="D488" s="47"/>
      <c r="E488" s="47"/>
      <c r="F488" s="48"/>
      <c r="G488" s="49"/>
      <c r="H488" s="80"/>
    </row>
    <row r="489" spans="1:8" x14ac:dyDescent="0.3">
      <c r="A489" s="21" t="s">
        <v>37</v>
      </c>
      <c r="B489" s="7"/>
      <c r="C489" s="7"/>
      <c r="D489" s="7"/>
      <c r="E489" s="22"/>
      <c r="F489" s="8"/>
      <c r="G489" s="7"/>
      <c r="H489" s="37">
        <f>ROUND(SUM(H487:H488),0)</f>
        <v>6154</v>
      </c>
    </row>
    <row r="490" spans="1:8" x14ac:dyDescent="0.3">
      <c r="A490" s="21"/>
      <c r="B490" s="7"/>
      <c r="C490" s="7"/>
      <c r="D490" s="7"/>
      <c r="E490" s="50"/>
      <c r="F490" s="8"/>
      <c r="G490" s="7"/>
      <c r="H490" s="9"/>
    </row>
    <row r="491" spans="1:8" x14ac:dyDescent="0.3">
      <c r="A491" s="21" t="s">
        <v>38</v>
      </c>
      <c r="B491" s="7"/>
      <c r="C491" s="7"/>
      <c r="D491" s="7"/>
      <c r="E491" s="22"/>
      <c r="F491" s="8"/>
      <c r="G491" s="7"/>
      <c r="H491" s="37">
        <f>+H489+H483+H477+H472</f>
        <v>246591.77</v>
      </c>
    </row>
    <row r="492" spans="1:8" x14ac:dyDescent="0.3">
      <c r="A492" s="21" t="s">
        <v>39</v>
      </c>
      <c r="B492" s="7"/>
      <c r="C492" s="7"/>
      <c r="D492" s="7"/>
      <c r="E492" s="22"/>
      <c r="F492" s="8"/>
      <c r="G492" s="7"/>
      <c r="H492" s="52">
        <f>+SUM(H493:H496)</f>
        <v>73854.235115000003</v>
      </c>
    </row>
    <row r="493" spans="1:8" x14ac:dyDescent="0.3">
      <c r="A493" s="21"/>
      <c r="B493" s="7"/>
      <c r="C493" s="7"/>
      <c r="D493" s="7"/>
      <c r="E493" s="22"/>
      <c r="F493" s="48" t="s">
        <v>40</v>
      </c>
      <c r="G493" s="53">
        <v>0.23</v>
      </c>
      <c r="H493" s="54">
        <f>+G493*H491</f>
        <v>56716.107100000001</v>
      </c>
    </row>
    <row r="494" spans="1:8" x14ac:dyDescent="0.3">
      <c r="A494" s="21"/>
      <c r="B494" s="7"/>
      <c r="C494" s="7"/>
      <c r="D494" s="7"/>
      <c r="E494" s="22"/>
      <c r="F494" s="48" t="s">
        <v>41</v>
      </c>
      <c r="G494" s="53">
        <v>0.01</v>
      </c>
      <c r="H494" s="54">
        <f>+G494*H491</f>
        <v>2465.9177</v>
      </c>
    </row>
    <row r="495" spans="1:8" x14ac:dyDescent="0.3">
      <c r="A495" s="21"/>
      <c r="B495" s="7"/>
      <c r="C495" s="7"/>
      <c r="D495" s="7"/>
      <c r="E495" s="22"/>
      <c r="F495" s="48" t="s">
        <v>42</v>
      </c>
      <c r="G495" s="53">
        <v>0.05</v>
      </c>
      <c r="H495" s="54">
        <f>+G495*H491</f>
        <v>12329.5885</v>
      </c>
    </row>
    <row r="496" spans="1:8" x14ac:dyDescent="0.3">
      <c r="A496" s="21"/>
      <c r="B496" s="7"/>
      <c r="C496" s="7"/>
      <c r="D496" s="7"/>
      <c r="E496" s="22"/>
      <c r="F496" s="48" t="s">
        <v>43</v>
      </c>
      <c r="G496" s="53">
        <v>0.19</v>
      </c>
      <c r="H496" s="54">
        <f>+G496*H495</f>
        <v>2342.621815</v>
      </c>
    </row>
    <row r="497" spans="1:8" x14ac:dyDescent="0.3">
      <c r="A497" s="21"/>
      <c r="B497" s="7"/>
      <c r="C497" s="7"/>
      <c r="D497" s="7"/>
      <c r="E497" s="22"/>
      <c r="F497" s="726" t="s">
        <v>44</v>
      </c>
      <c r="G497" s="726"/>
      <c r="H497" s="55">
        <f>+ROUND(H491+H492,0)</f>
        <v>320446</v>
      </c>
    </row>
    <row r="498" spans="1:8" x14ac:dyDescent="0.3">
      <c r="A498" s="21"/>
      <c r="B498" s="7"/>
      <c r="C498" s="7"/>
      <c r="D498" s="7"/>
      <c r="E498" s="22"/>
      <c r="F498" s="8"/>
      <c r="G498" s="7"/>
      <c r="H498" s="56"/>
    </row>
    <row r="499" spans="1:8" ht="16.2" thickBot="1" x14ac:dyDescent="0.35">
      <c r="A499" s="17"/>
      <c r="B499" s="18"/>
      <c r="C499" s="7"/>
      <c r="D499" s="7"/>
      <c r="E499" s="22"/>
      <c r="F499" s="19"/>
      <c r="G499" s="18"/>
      <c r="H499" s="20"/>
    </row>
    <row r="500" spans="1:8" ht="16.2" thickTop="1" x14ac:dyDescent="0.3">
      <c r="A500" s="6"/>
      <c r="B500" s="7"/>
      <c r="C500" s="57"/>
      <c r="D500" s="58"/>
      <c r="E500" s="57"/>
      <c r="F500" s="8"/>
      <c r="G500" s="7"/>
      <c r="H500" s="59"/>
    </row>
    <row r="501" spans="1:8" x14ac:dyDescent="0.3">
      <c r="A501" s="6"/>
      <c r="B501" s="7"/>
      <c r="C501" s="22"/>
      <c r="D501" s="7"/>
      <c r="E501" s="22"/>
      <c r="F501" s="8"/>
      <c r="G501" s="7"/>
      <c r="H501" s="59"/>
    </row>
    <row r="502" spans="1:8" x14ac:dyDescent="0.3">
      <c r="A502" s="6"/>
      <c r="B502" s="7"/>
      <c r="C502" s="22"/>
      <c r="D502" s="7"/>
      <c r="E502" s="22"/>
      <c r="F502" s="8"/>
      <c r="G502" s="7"/>
      <c r="H502" s="59"/>
    </row>
    <row r="503" spans="1:8" x14ac:dyDescent="0.3">
      <c r="A503" s="6"/>
      <c r="B503" s="7"/>
      <c r="C503" s="22"/>
      <c r="D503" s="7"/>
      <c r="E503" s="22"/>
      <c r="F503" s="8"/>
      <c r="G503" s="7"/>
      <c r="H503" s="59"/>
    </row>
    <row r="504" spans="1:8" ht="16.2" thickBot="1" x14ac:dyDescent="0.35">
      <c r="A504" s="6"/>
      <c r="B504" s="7"/>
      <c r="C504" s="7"/>
      <c r="D504" s="7"/>
      <c r="E504" s="22"/>
      <c r="F504" s="699"/>
      <c r="G504" s="699"/>
      <c r="H504" s="700"/>
    </row>
    <row r="505" spans="1:8" x14ac:dyDescent="0.3">
      <c r="A505" s="60" t="s">
        <v>45</v>
      </c>
      <c r="B505" s="61"/>
      <c r="C505" s="61"/>
      <c r="D505" s="61"/>
      <c r="E505" s="22"/>
      <c r="F505" s="8" t="s">
        <v>46</v>
      </c>
      <c r="G505" s="61"/>
      <c r="H505" s="84"/>
    </row>
    <row r="506" spans="1:8" ht="16.2" thickBot="1" x14ac:dyDescent="0.35">
      <c r="A506" s="6"/>
      <c r="B506" s="7"/>
      <c r="C506" s="63"/>
      <c r="D506" s="63"/>
      <c r="E506" s="74"/>
      <c r="F506" s="64"/>
      <c r="G506" s="7"/>
      <c r="H506" s="9"/>
    </row>
    <row r="507" spans="1:8" ht="83.4" customHeight="1" thickBot="1" x14ac:dyDescent="0.55000000000000004">
      <c r="A507" s="701" t="str">
        <f>+$A$2</f>
        <v>REPARACIONES LOCATIVAS LABORATORIO GENETICA REGIONAL NOR OCCIDENTE DEL INSTITUTO NACIONAL DE MEDICINA LEGAL Y CIENCIAS FORENSES.</v>
      </c>
      <c r="B507" s="702"/>
      <c r="C507" s="702"/>
      <c r="D507" s="702"/>
      <c r="E507" s="702"/>
      <c r="F507" s="702"/>
      <c r="G507" s="702"/>
      <c r="H507" s="703"/>
    </row>
    <row r="508" spans="1:8" ht="16.2" thickTop="1" x14ac:dyDescent="0.3">
      <c r="A508" s="745" t="str">
        <f>+$A$119</f>
        <v>PRESUPUESTO SISTEMA ELÉCTRICO, ILUMINACIÓN Y ALARMAS PARA EL PROYECTO DE REPARACIONES LOCATIVAS SEDE MEDELLIN DEL  INSTITUTO NACIONAL DE MEDICINA LEGAL Y CIENCIAS FORENSES</v>
      </c>
      <c r="B508" s="705"/>
      <c r="C508" s="705"/>
      <c r="D508" s="705"/>
      <c r="E508" s="705"/>
      <c r="F508" s="705"/>
      <c r="G508" s="705"/>
      <c r="H508" s="706"/>
    </row>
    <row r="509" spans="1:8" x14ac:dyDescent="0.3">
      <c r="A509" s="707"/>
      <c r="B509" s="708"/>
      <c r="C509" s="708"/>
      <c r="D509" s="708"/>
      <c r="E509" s="708"/>
      <c r="F509" s="708"/>
      <c r="G509" s="708"/>
      <c r="H509" s="709"/>
    </row>
    <row r="510" spans="1:8" x14ac:dyDescent="0.3">
      <c r="A510" s="710" t="s">
        <v>2</v>
      </c>
      <c r="B510" s="711"/>
      <c r="C510" s="711"/>
      <c r="D510" s="711"/>
      <c r="E510" s="711"/>
      <c r="F510" s="711"/>
      <c r="G510" s="711"/>
      <c r="H510" s="712"/>
    </row>
    <row r="511" spans="1:8" x14ac:dyDescent="0.3">
      <c r="A511" s="6"/>
      <c r="B511" s="7"/>
      <c r="C511" s="7"/>
      <c r="D511" s="7"/>
      <c r="E511" s="7"/>
      <c r="F511" s="8"/>
      <c r="G511" s="7"/>
      <c r="H511" s="9"/>
    </row>
    <row r="512" spans="1:8" x14ac:dyDescent="0.3">
      <c r="A512" s="10" t="s">
        <v>3</v>
      </c>
      <c r="B512" s="11" t="str">
        <f>+'[1]BASE DEL PRESUPUESTO'!$B$40</f>
        <v>3.1.10</v>
      </c>
      <c r="C512" s="12" t="s">
        <v>4</v>
      </c>
      <c r="D512" s="11" t="str">
        <f>+'[1]BASE DEL PRESUPUESTO'!$D$40</f>
        <v>UND</v>
      </c>
      <c r="E512" s="13" t="s">
        <v>5</v>
      </c>
      <c r="F512" s="14">
        <f>+H541</f>
        <v>144653.33000000002</v>
      </c>
      <c r="G512" s="12" t="s">
        <v>6</v>
      </c>
      <c r="H512" s="15" t="str">
        <f>+H457</f>
        <v>ENERO DE 2026</v>
      </c>
    </row>
    <row r="513" spans="1:8" ht="61.5" customHeight="1" x14ac:dyDescent="0.3">
      <c r="A513" s="16" t="s">
        <v>8</v>
      </c>
      <c r="B513" s="751" t="str">
        <f>+'[1]BASE DEL PRESUPUESTO'!$C$40</f>
        <v>Suministro de materiales y mano de obra para instalación de salida para toma especial NEMA L6-30 30A 250V en canaleta, circuito dedicado; (incluye cableado en cable 3x12 AWG THHN,Clavija L630P  abrazaderas, ensamble de sobreponer en canaleta T-45 LD, tapa, elementos de fijación y demas elémentos consumibles para su correcta instalación).</v>
      </c>
      <c r="C513" s="752"/>
      <c r="D513" s="752"/>
      <c r="E513" s="752"/>
      <c r="F513" s="752"/>
      <c r="G513" s="752"/>
      <c r="H513" s="753"/>
    </row>
    <row r="514" spans="1:8" ht="16.2" thickBot="1" x14ac:dyDescent="0.35">
      <c r="A514" s="17"/>
      <c r="B514" s="18"/>
      <c r="C514" s="18"/>
      <c r="D514" s="18"/>
      <c r="E514" s="18"/>
      <c r="F514" s="19"/>
      <c r="G514" s="18"/>
      <c r="H514" s="20"/>
    </row>
    <row r="515" spans="1:8" ht="16.2" thickTop="1" x14ac:dyDescent="0.3">
      <c r="A515" s="21" t="s">
        <v>9</v>
      </c>
      <c r="B515" s="7"/>
      <c r="C515" s="7"/>
      <c r="D515" s="7"/>
      <c r="E515" s="22"/>
      <c r="F515" s="8"/>
      <c r="G515" s="7"/>
      <c r="H515" s="9"/>
    </row>
    <row r="516" spans="1:8" x14ac:dyDescent="0.3">
      <c r="A516" s="23" t="s">
        <v>10</v>
      </c>
      <c r="B516" s="24" t="s">
        <v>11</v>
      </c>
      <c r="C516" s="25"/>
      <c r="D516" s="25"/>
      <c r="E516" s="26" t="s">
        <v>12</v>
      </c>
      <c r="F516" s="27" t="s">
        <v>13</v>
      </c>
      <c r="G516" s="26" t="s">
        <v>14</v>
      </c>
      <c r="H516" s="28" t="s">
        <v>15</v>
      </c>
    </row>
    <row r="517" spans="1:8" x14ac:dyDescent="0.3">
      <c r="A517" s="29"/>
      <c r="B517" s="715" t="str">
        <f>+'[1]Estudio de Mercado'!C38</f>
        <v>Cable trenzado 3x12 AWG libre de halogenos fase roja</v>
      </c>
      <c r="C517" s="733"/>
      <c r="D517" s="734"/>
      <c r="E517" s="30">
        <v>5</v>
      </c>
      <c r="F517" s="31" t="s">
        <v>16</v>
      </c>
      <c r="G517" s="34">
        <v>8366</v>
      </c>
      <c r="H517" s="33">
        <f>+E517*G517</f>
        <v>41830</v>
      </c>
    </row>
    <row r="518" spans="1:8" x14ac:dyDescent="0.3">
      <c r="A518" s="29"/>
      <c r="B518" s="715" t="str">
        <f>+'[1]Estudio de Mercado'!C192</f>
        <v>Toma 30A 125V seguridad NEMA L6-30</v>
      </c>
      <c r="C518" s="733"/>
      <c r="D518" s="734"/>
      <c r="E518" s="30">
        <v>1</v>
      </c>
      <c r="F518" s="31" t="s">
        <v>13</v>
      </c>
      <c r="G518" s="34">
        <v>63641</v>
      </c>
      <c r="H518" s="33">
        <f>+E518*G518</f>
        <v>63641</v>
      </c>
    </row>
    <row r="519" spans="1:8" x14ac:dyDescent="0.3">
      <c r="A519" s="29"/>
      <c r="B519" s="754" t="str">
        <f>+'[1]Estudio de Mercado'!C188</f>
        <v>Caja para canaleta 100x45 mm dexson sobreponer</v>
      </c>
      <c r="C519" s="755"/>
      <c r="D519" s="756"/>
      <c r="E519" s="30">
        <v>1</v>
      </c>
      <c r="F519" s="31" t="s">
        <v>13</v>
      </c>
      <c r="G519" s="34">
        <f>+'[1]Estudio de Mercado'!P188</f>
        <v>6557</v>
      </c>
      <c r="H519" s="33">
        <f>+E519*G519</f>
        <v>6557</v>
      </c>
    </row>
    <row r="520" spans="1:8" x14ac:dyDescent="0.3">
      <c r="A520" s="29"/>
      <c r="B520" s="715" t="s">
        <v>17</v>
      </c>
      <c r="C520" s="716"/>
      <c r="D520" s="717"/>
      <c r="E520" s="30">
        <v>1</v>
      </c>
      <c r="F520" s="31" t="s">
        <v>18</v>
      </c>
      <c r="G520" s="34">
        <f>'[1]Estudio de Mercado'!$P$234</f>
        <v>2556</v>
      </c>
      <c r="H520" s="506">
        <f>+E520*G520</f>
        <v>2556</v>
      </c>
    </row>
    <row r="521" spans="1:8" x14ac:dyDescent="0.3">
      <c r="A521" s="35"/>
      <c r="B521" s="715"/>
      <c r="C521" s="716"/>
      <c r="D521" s="717"/>
      <c r="E521" s="30"/>
      <c r="F521" s="31"/>
      <c r="G521" s="34"/>
      <c r="H521" s="495">
        <f>+E521*G521</f>
        <v>0</v>
      </c>
    </row>
    <row r="522" spans="1:8" x14ac:dyDescent="0.3">
      <c r="A522" s="21" t="s">
        <v>19</v>
      </c>
      <c r="B522" s="7"/>
      <c r="C522" s="7"/>
      <c r="D522" s="7"/>
      <c r="E522" s="22"/>
      <c r="F522" s="8"/>
      <c r="G522" s="7"/>
      <c r="H522" s="37">
        <f>ROUND(SUM(H517:H521),0)</f>
        <v>114584</v>
      </c>
    </row>
    <row r="523" spans="1:8" x14ac:dyDescent="0.3">
      <c r="A523" s="6"/>
      <c r="B523" s="7"/>
      <c r="C523" s="7"/>
      <c r="D523" s="7"/>
      <c r="E523" s="22"/>
      <c r="F523" s="8"/>
      <c r="G523" s="7"/>
      <c r="H523" s="9"/>
    </row>
    <row r="524" spans="1:8" x14ac:dyDescent="0.3">
      <c r="A524" s="21" t="s">
        <v>20</v>
      </c>
      <c r="B524" s="7"/>
      <c r="C524" s="7"/>
      <c r="D524" s="7"/>
      <c r="E524" s="22"/>
      <c r="F524" s="8"/>
      <c r="G524" s="7"/>
      <c r="H524" s="9"/>
    </row>
    <row r="525" spans="1:8" x14ac:dyDescent="0.3">
      <c r="A525" s="23" t="s">
        <v>10</v>
      </c>
      <c r="B525" s="26" t="s">
        <v>11</v>
      </c>
      <c r="C525" s="26" t="s">
        <v>12</v>
      </c>
      <c r="D525" s="26" t="s">
        <v>13</v>
      </c>
      <c r="E525" s="718" t="s">
        <v>159</v>
      </c>
      <c r="F525" s="719"/>
      <c r="G525" s="26" t="s">
        <v>22</v>
      </c>
      <c r="H525" s="38" t="s">
        <v>14</v>
      </c>
    </row>
    <row r="526" spans="1:8" ht="31.2" x14ac:dyDescent="0.3">
      <c r="A526" s="29"/>
      <c r="B526" s="494" t="s">
        <v>23</v>
      </c>
      <c r="C526" s="40">
        <v>1</v>
      </c>
      <c r="D526" s="40"/>
      <c r="E526" s="720">
        <f>+'[1]1- CUADRILLAS'!$D$47</f>
        <v>53500</v>
      </c>
      <c r="F526" s="721"/>
      <c r="G526" s="41">
        <v>0.42982260963335744</v>
      </c>
      <c r="H526" s="42">
        <f>((E526+F526)*C526)*G526</f>
        <v>22995.509615384624</v>
      </c>
    </row>
    <row r="527" spans="1:8" x14ac:dyDescent="0.3">
      <c r="A527" s="21" t="s">
        <v>25</v>
      </c>
      <c r="B527" s="7"/>
      <c r="C527" s="7"/>
      <c r="D527" s="7"/>
      <c r="E527" s="22"/>
      <c r="F527" s="8"/>
      <c r="G527" s="7"/>
      <c r="H527" s="37">
        <f>(SUM(H524:H526))</f>
        <v>22995.509615384624</v>
      </c>
    </row>
    <row r="528" spans="1:8" x14ac:dyDescent="0.3">
      <c r="A528" s="6"/>
      <c r="B528" s="7"/>
      <c r="C528" s="7"/>
      <c r="D528" s="7"/>
      <c r="E528" s="22"/>
      <c r="F528" s="8"/>
      <c r="G528" s="7"/>
      <c r="H528" s="9"/>
    </row>
    <row r="529" spans="1:8" x14ac:dyDescent="0.3">
      <c r="A529" s="21" t="s">
        <v>26</v>
      </c>
      <c r="B529" s="7"/>
      <c r="C529" s="7"/>
      <c r="D529" s="7"/>
      <c r="E529" s="22"/>
      <c r="F529" s="8"/>
      <c r="G529" s="7"/>
      <c r="H529" s="9"/>
    </row>
    <row r="530" spans="1:8" x14ac:dyDescent="0.3">
      <c r="A530" s="23" t="s">
        <v>10</v>
      </c>
      <c r="B530" s="718" t="s">
        <v>11</v>
      </c>
      <c r="C530" s="719"/>
      <c r="D530" s="26" t="s">
        <v>12</v>
      </c>
      <c r="E530" s="26" t="s">
        <v>13</v>
      </c>
      <c r="F530" s="27" t="s">
        <v>22</v>
      </c>
      <c r="G530" s="26" t="s">
        <v>27</v>
      </c>
      <c r="H530" s="38" t="s">
        <v>14</v>
      </c>
    </row>
    <row r="531" spans="1:8" x14ac:dyDescent="0.3">
      <c r="A531" s="43"/>
      <c r="B531" s="724" t="s">
        <v>28</v>
      </c>
      <c r="C531" s="725"/>
      <c r="D531" s="40">
        <v>1</v>
      </c>
      <c r="E531" s="40" t="s">
        <v>29</v>
      </c>
      <c r="F531" s="41">
        <v>0.4</v>
      </c>
      <c r="G531" s="40">
        <f>+H527*0.1</f>
        <v>2299.5509615384626</v>
      </c>
      <c r="H531" s="42">
        <f>+G531*D531*F531</f>
        <v>919.82038461538514</v>
      </c>
    </row>
    <row r="532" spans="1:8" x14ac:dyDescent="0.3">
      <c r="A532" s="43"/>
      <c r="B532" s="724"/>
      <c r="C532" s="725"/>
      <c r="D532" s="40"/>
      <c r="E532" s="40"/>
      <c r="F532" s="505"/>
      <c r="G532" s="40"/>
      <c r="H532" s="80"/>
    </row>
    <row r="533" spans="1:8" x14ac:dyDescent="0.3">
      <c r="A533" s="21" t="s">
        <v>31</v>
      </c>
      <c r="B533" s="7"/>
      <c r="C533" s="7"/>
      <c r="D533" s="7"/>
      <c r="E533" s="22"/>
      <c r="F533" s="8"/>
      <c r="G533" s="7"/>
      <c r="H533" s="37">
        <f>SUM(H531:H532)</f>
        <v>919.82038461538514</v>
      </c>
    </row>
    <row r="534" spans="1:8" x14ac:dyDescent="0.3">
      <c r="A534" s="6"/>
      <c r="B534" s="7"/>
      <c r="C534" s="7"/>
      <c r="D534" s="7"/>
      <c r="E534" s="22"/>
      <c r="F534" s="8"/>
      <c r="G534" s="7"/>
      <c r="H534" s="9"/>
    </row>
    <row r="535" spans="1:8" x14ac:dyDescent="0.3">
      <c r="A535" s="21" t="s">
        <v>32</v>
      </c>
      <c r="B535" s="7"/>
      <c r="C535" s="7"/>
      <c r="D535" s="7"/>
      <c r="E535" s="22"/>
      <c r="F535" s="8"/>
      <c r="G535" s="7"/>
      <c r="H535" s="9"/>
    </row>
    <row r="536" spans="1:8" x14ac:dyDescent="0.3">
      <c r="A536" s="23" t="s">
        <v>10</v>
      </c>
      <c r="B536" s="718" t="s">
        <v>11</v>
      </c>
      <c r="C536" s="719"/>
      <c r="D536" s="26" t="s">
        <v>13</v>
      </c>
      <c r="E536" s="26" t="s">
        <v>12</v>
      </c>
      <c r="F536" s="27" t="s">
        <v>33</v>
      </c>
      <c r="G536" s="26" t="s">
        <v>34</v>
      </c>
      <c r="H536" s="38" t="s">
        <v>14</v>
      </c>
    </row>
    <row r="537" spans="1:8" x14ac:dyDescent="0.3">
      <c r="A537" s="43"/>
      <c r="B537" s="724" t="s">
        <v>35</v>
      </c>
      <c r="C537" s="725"/>
      <c r="D537" s="40" t="s">
        <v>158</v>
      </c>
      <c r="E537" s="40"/>
      <c r="F537" s="45">
        <f>'[1]Estudio de Mercado'!$P$483</f>
        <v>102570</v>
      </c>
      <c r="G537" s="41">
        <v>0.06</v>
      </c>
      <c r="H537" s="42">
        <f>+F537*G537</f>
        <v>6154.2</v>
      </c>
    </row>
    <row r="538" spans="1:8" x14ac:dyDescent="0.3">
      <c r="A538" s="43"/>
      <c r="B538" s="724"/>
      <c r="C538" s="725"/>
      <c r="D538" s="47"/>
      <c r="E538" s="47"/>
      <c r="F538" s="48"/>
      <c r="G538" s="49"/>
      <c r="H538" s="80"/>
    </row>
    <row r="539" spans="1:8" x14ac:dyDescent="0.3">
      <c r="A539" s="21" t="s">
        <v>37</v>
      </c>
      <c r="B539" s="7"/>
      <c r="C539" s="7"/>
      <c r="D539" s="7"/>
      <c r="E539" s="22"/>
      <c r="F539" s="8"/>
      <c r="G539" s="7"/>
      <c r="H539" s="37">
        <f>ROUND(SUM(H537:H538),0)</f>
        <v>6154</v>
      </c>
    </row>
    <row r="540" spans="1:8" x14ac:dyDescent="0.3">
      <c r="A540" s="21"/>
      <c r="B540" s="7"/>
      <c r="C540" s="7"/>
      <c r="D540" s="7"/>
      <c r="E540" s="50"/>
      <c r="F540" s="8"/>
      <c r="G540" s="7"/>
      <c r="H540" s="9"/>
    </row>
    <row r="541" spans="1:8" x14ac:dyDescent="0.3">
      <c r="A541" s="21" t="s">
        <v>38</v>
      </c>
      <c r="B541" s="7"/>
      <c r="C541" s="7"/>
      <c r="D541" s="7"/>
      <c r="E541" s="22"/>
      <c r="F541" s="8"/>
      <c r="G541" s="7"/>
      <c r="H541" s="37">
        <f>+H539+H533+H527+H522</f>
        <v>144653.33000000002</v>
      </c>
    </row>
    <row r="542" spans="1:8" x14ac:dyDescent="0.3">
      <c r="A542" s="21" t="s">
        <v>39</v>
      </c>
      <c r="B542" s="7"/>
      <c r="C542" s="7"/>
      <c r="D542" s="7"/>
      <c r="E542" s="22"/>
      <c r="F542" s="8"/>
      <c r="G542" s="7"/>
      <c r="H542" s="52">
        <f>+SUM(H543:H546)</f>
        <v>43323.67233500001</v>
      </c>
    </row>
    <row r="543" spans="1:8" x14ac:dyDescent="0.3">
      <c r="A543" s="21"/>
      <c r="B543" s="7"/>
      <c r="C543" s="7"/>
      <c r="D543" s="7"/>
      <c r="E543" s="22"/>
      <c r="F543" s="48" t="s">
        <v>40</v>
      </c>
      <c r="G543" s="53">
        <v>0.23</v>
      </c>
      <c r="H543" s="54">
        <f>+G543*H541</f>
        <v>33270.265900000006</v>
      </c>
    </row>
    <row r="544" spans="1:8" x14ac:dyDescent="0.3">
      <c r="A544" s="21"/>
      <c r="B544" s="7"/>
      <c r="C544" s="7"/>
      <c r="D544" s="7"/>
      <c r="E544" s="22"/>
      <c r="F544" s="48" t="s">
        <v>41</v>
      </c>
      <c r="G544" s="53">
        <v>0.01</v>
      </c>
      <c r="H544" s="54">
        <f>+G544*H541</f>
        <v>1446.5333000000003</v>
      </c>
    </row>
    <row r="545" spans="1:8" x14ac:dyDescent="0.3">
      <c r="A545" s="21"/>
      <c r="B545" s="7"/>
      <c r="C545" s="7"/>
      <c r="D545" s="7"/>
      <c r="E545" s="22"/>
      <c r="F545" s="48" t="s">
        <v>42</v>
      </c>
      <c r="G545" s="53">
        <v>0.05</v>
      </c>
      <c r="H545" s="54">
        <f>+G545*H541</f>
        <v>7232.6665000000012</v>
      </c>
    </row>
    <row r="546" spans="1:8" x14ac:dyDescent="0.3">
      <c r="A546" s="21"/>
      <c r="B546" s="7"/>
      <c r="C546" s="7"/>
      <c r="D546" s="7"/>
      <c r="E546" s="22"/>
      <c r="F546" s="48" t="s">
        <v>43</v>
      </c>
      <c r="G546" s="53">
        <v>0.19</v>
      </c>
      <c r="H546" s="54">
        <f>+G546*H545</f>
        <v>1374.2066350000002</v>
      </c>
    </row>
    <row r="547" spans="1:8" x14ac:dyDescent="0.3">
      <c r="A547" s="21"/>
      <c r="B547" s="7"/>
      <c r="C547" s="7"/>
      <c r="D547" s="7"/>
      <c r="E547" s="22"/>
      <c r="F547" s="726" t="s">
        <v>44</v>
      </c>
      <c r="G547" s="726"/>
      <c r="H547" s="55">
        <f>+ROUND(H541+H542,0)</f>
        <v>187977</v>
      </c>
    </row>
    <row r="548" spans="1:8" x14ac:dyDescent="0.3">
      <c r="A548" s="21"/>
      <c r="B548" s="7"/>
      <c r="C548" s="7"/>
      <c r="D548" s="7"/>
      <c r="E548" s="22"/>
      <c r="F548" s="8"/>
      <c r="G548" s="7"/>
      <c r="H548" s="56"/>
    </row>
    <row r="549" spans="1:8" ht="16.2" thickBot="1" x14ac:dyDescent="0.35">
      <c r="A549" s="17"/>
      <c r="B549" s="18"/>
      <c r="C549" s="7"/>
      <c r="D549" s="7"/>
      <c r="E549" s="22"/>
      <c r="F549" s="19"/>
      <c r="G549" s="18"/>
      <c r="H549" s="20"/>
    </row>
    <row r="550" spans="1:8" ht="16.2" thickTop="1" x14ac:dyDescent="0.3">
      <c r="A550" s="6"/>
      <c r="B550" s="7"/>
      <c r="C550" s="57"/>
      <c r="D550" s="58"/>
      <c r="E550" s="57"/>
      <c r="F550" s="8"/>
      <c r="G550" s="7"/>
      <c r="H550" s="59"/>
    </row>
    <row r="551" spans="1:8" x14ac:dyDescent="0.3">
      <c r="A551" s="6"/>
      <c r="B551" s="7"/>
      <c r="C551" s="22"/>
      <c r="D551" s="7"/>
      <c r="E551" s="22"/>
      <c r="F551" s="8"/>
      <c r="G551" s="7"/>
      <c r="H551" s="59"/>
    </row>
    <row r="552" spans="1:8" x14ac:dyDescent="0.3">
      <c r="A552" s="6"/>
      <c r="B552" s="7"/>
      <c r="C552" s="22"/>
      <c r="D552" s="7"/>
      <c r="E552" s="22"/>
      <c r="F552" s="8"/>
      <c r="G552" s="7"/>
      <c r="H552" s="59"/>
    </row>
    <row r="553" spans="1:8" x14ac:dyDescent="0.3">
      <c r="A553" s="6"/>
      <c r="B553" s="7"/>
      <c r="C553" s="22"/>
      <c r="D553" s="7"/>
      <c r="E553" s="22"/>
      <c r="F553" s="8"/>
      <c r="G553" s="7"/>
      <c r="H553" s="59"/>
    </row>
    <row r="554" spans="1:8" ht="16.2" thickBot="1" x14ac:dyDescent="0.35">
      <c r="A554" s="6"/>
      <c r="B554" s="7"/>
      <c r="C554" s="7"/>
      <c r="D554" s="7"/>
      <c r="E554" s="22"/>
      <c r="F554" s="699"/>
      <c r="G554" s="699"/>
      <c r="H554" s="700"/>
    </row>
    <row r="555" spans="1:8" x14ac:dyDescent="0.3">
      <c r="A555" s="60" t="s">
        <v>45</v>
      </c>
      <c r="B555" s="61"/>
      <c r="C555" s="61"/>
      <c r="D555" s="61"/>
      <c r="E555" s="22"/>
      <c r="F555" s="8" t="s">
        <v>46</v>
      </c>
      <c r="G555" s="61"/>
      <c r="H555" s="9"/>
    </row>
    <row r="556" spans="1:8" ht="16.2" thickBot="1" x14ac:dyDescent="0.35">
      <c r="A556" s="6"/>
      <c r="B556" s="63"/>
      <c r="C556" s="63"/>
      <c r="D556" s="63"/>
      <c r="E556" s="74"/>
      <c r="F556" s="64"/>
      <c r="G556" s="7"/>
      <c r="H556" s="65"/>
    </row>
    <row r="557" spans="1:8" ht="78.75" customHeight="1" thickBot="1" x14ac:dyDescent="0.55000000000000004">
      <c r="A557" s="701" t="str">
        <f>+A63</f>
        <v>REPARACIONES LOCATIVAS LABORATORIO GENETICA REGIONAL NOR OCCIDENTE DEL INSTITUTO NACIONAL DE MEDICINA LEGAL Y CIENCIAS FORENSES.</v>
      </c>
      <c r="B557" s="702"/>
      <c r="C557" s="702"/>
      <c r="D557" s="702"/>
      <c r="E557" s="702"/>
      <c r="F557" s="702"/>
      <c r="G557" s="702"/>
      <c r="H557" s="703"/>
    </row>
    <row r="558" spans="1:8" ht="16.2" thickTop="1" x14ac:dyDescent="0.3">
      <c r="A558" s="704" t="str">
        <f>+A64</f>
        <v>PRESUPUESTO SISTEMA ELÉCTRICO, ILUMINACIÓN Y ALARMAS PARA EL PROYECTO DE REPARACIONES LOCATIVAS SEDE MEDELLIN DEL  INSTITUTO NACIONAL DE MEDICINA LEGAL Y CIENCIAS FORENSES</v>
      </c>
      <c r="B558" s="705"/>
      <c r="C558" s="705"/>
      <c r="D558" s="705"/>
      <c r="E558" s="705"/>
      <c r="F558" s="705"/>
      <c r="G558" s="705"/>
      <c r="H558" s="706"/>
    </row>
    <row r="559" spans="1:8" x14ac:dyDescent="0.3">
      <c r="A559" s="707"/>
      <c r="B559" s="708"/>
      <c r="C559" s="708"/>
      <c r="D559" s="708"/>
      <c r="E559" s="708"/>
      <c r="F559" s="708"/>
      <c r="G559" s="708"/>
      <c r="H559" s="709"/>
    </row>
    <row r="560" spans="1:8" x14ac:dyDescent="0.3">
      <c r="A560" s="710" t="s">
        <v>2</v>
      </c>
      <c r="B560" s="711"/>
      <c r="C560" s="711"/>
      <c r="D560" s="711"/>
      <c r="E560" s="711"/>
      <c r="F560" s="711"/>
      <c r="G560" s="711"/>
      <c r="H560" s="712"/>
    </row>
    <row r="561" spans="1:8" x14ac:dyDescent="0.3">
      <c r="A561" s="6"/>
      <c r="B561" s="7"/>
      <c r="C561" s="7"/>
      <c r="D561" s="7"/>
      <c r="E561" s="7"/>
      <c r="F561" s="8"/>
      <c r="G561" s="7"/>
      <c r="H561" s="9"/>
    </row>
    <row r="562" spans="1:8" x14ac:dyDescent="0.3">
      <c r="A562" s="10" t="s">
        <v>3</v>
      </c>
      <c r="B562" s="11" t="str">
        <f>+'[1]BASE DEL PRESUPUESTO'!B41</f>
        <v>3.1.11</v>
      </c>
      <c r="C562" s="12" t="s">
        <v>4</v>
      </c>
      <c r="D562" s="11" t="str">
        <f>+'[1]BASE DEL PRESUPUESTO'!D41</f>
        <v>UND</v>
      </c>
      <c r="E562" s="13" t="s">
        <v>5</v>
      </c>
      <c r="F562" s="14">
        <f>+H594</f>
        <v>154860.33000000002</v>
      </c>
      <c r="G562" s="12" t="s">
        <v>6</v>
      </c>
      <c r="H562" s="15" t="str">
        <f>+H69</f>
        <v>ENERO DE 2026</v>
      </c>
    </row>
    <row r="563" spans="1:8" ht="61.5" customHeight="1" x14ac:dyDescent="0.3">
      <c r="A563" s="16" t="s">
        <v>8</v>
      </c>
      <c r="B563" s="751" t="str">
        <f>+'[1]BASE DEL PRESUPUESTO'!C41</f>
        <v>Suministro de materiales y mano de obra para instalación de salida para toma especial NEMA L6-20 en canaleta, circuito dedicado; (incluye cableado en cable 3x12 AWG THHN,  abrazaderas, ensamble de sobreponer en canaleta T-45 LD, tapa, elementos de fijación y demas elémentos consumibles para su correcta instalación).</v>
      </c>
      <c r="C563" s="752"/>
      <c r="D563" s="752"/>
      <c r="E563" s="752"/>
      <c r="F563" s="752"/>
      <c r="G563" s="752"/>
      <c r="H563" s="753"/>
    </row>
    <row r="564" spans="1:8" ht="16.2" thickBot="1" x14ac:dyDescent="0.35">
      <c r="A564" s="17"/>
      <c r="B564" s="18"/>
      <c r="C564" s="18"/>
      <c r="D564" s="18"/>
      <c r="E564" s="18"/>
      <c r="F564" s="19"/>
      <c r="G564" s="18"/>
      <c r="H564" s="20"/>
    </row>
    <row r="565" spans="1:8" ht="16.2" thickTop="1" x14ac:dyDescent="0.3">
      <c r="A565" s="21" t="s">
        <v>9</v>
      </c>
      <c r="B565" s="7"/>
      <c r="C565" s="7"/>
      <c r="D565" s="7"/>
      <c r="E565" s="22"/>
      <c r="F565" s="8"/>
      <c r="G565" s="7"/>
      <c r="H565" s="9"/>
    </row>
    <row r="566" spans="1:8" x14ac:dyDescent="0.3">
      <c r="A566" s="23" t="s">
        <v>10</v>
      </c>
      <c r="B566" s="24" t="s">
        <v>11</v>
      </c>
      <c r="C566" s="25"/>
      <c r="D566" s="25"/>
      <c r="E566" s="26" t="s">
        <v>12</v>
      </c>
      <c r="F566" s="27" t="s">
        <v>13</v>
      </c>
      <c r="G566" s="26" t="s">
        <v>14</v>
      </c>
      <c r="H566" s="28" t="s">
        <v>15</v>
      </c>
    </row>
    <row r="567" spans="1:8" x14ac:dyDescent="0.3">
      <c r="A567" s="29"/>
      <c r="B567" s="715" t="str">
        <f>+'[1]Estudio de Mercado'!C38</f>
        <v>Cable trenzado 3x12 AWG libre de halogenos fase roja</v>
      </c>
      <c r="C567" s="716"/>
      <c r="D567" s="717"/>
      <c r="E567" s="30">
        <v>5</v>
      </c>
      <c r="F567" s="31" t="s">
        <v>16</v>
      </c>
      <c r="G567" s="34">
        <v>8366</v>
      </c>
      <c r="H567" s="33">
        <f t="shared" ref="H567:H574" si="7">+E567*G567</f>
        <v>41830</v>
      </c>
    </row>
    <row r="568" spans="1:8" x14ac:dyDescent="0.3">
      <c r="A568" s="29"/>
      <c r="B568" s="715" t="str">
        <f>+'[1]Estudio de Mercado'!C193</f>
        <v>Toma doble seguridad NEMA L6-20</v>
      </c>
      <c r="C568" s="733"/>
      <c r="D568" s="734"/>
      <c r="E568" s="30">
        <v>1</v>
      </c>
      <c r="F568" s="31" t="s">
        <v>13</v>
      </c>
      <c r="G568" s="34">
        <v>74500</v>
      </c>
      <c r="H568" s="33">
        <f t="shared" si="7"/>
        <v>74500</v>
      </c>
    </row>
    <row r="569" spans="1:8" x14ac:dyDescent="0.3">
      <c r="A569" s="29"/>
      <c r="B569" s="754" t="str">
        <f>+'[1]Estudio de Mercado'!C188</f>
        <v>Caja para canaleta 100x45 mm dexson sobreponer</v>
      </c>
      <c r="C569" s="755"/>
      <c r="D569" s="756"/>
      <c r="E569" s="30">
        <v>1</v>
      </c>
      <c r="F569" s="31" t="s">
        <v>13</v>
      </c>
      <c r="G569" s="34">
        <f>+'[1]Estudio de Mercado'!P188</f>
        <v>6557</v>
      </c>
      <c r="H569" s="33">
        <f t="shared" si="7"/>
        <v>6557</v>
      </c>
    </row>
    <row r="570" spans="1:8" x14ac:dyDescent="0.3">
      <c r="A570" s="29"/>
      <c r="B570" s="715" t="s">
        <v>17</v>
      </c>
      <c r="C570" s="716"/>
      <c r="D570" s="717"/>
      <c r="E570" s="30">
        <v>1</v>
      </c>
      <c r="F570" s="31" t="s">
        <v>18</v>
      </c>
      <c r="G570" s="34">
        <f>'[1]Estudio de Mercado'!P234</f>
        <v>2556</v>
      </c>
      <c r="H570" s="506">
        <f t="shared" si="7"/>
        <v>2556</v>
      </c>
    </row>
    <row r="571" spans="1:8" x14ac:dyDescent="0.3">
      <c r="A571" s="29"/>
      <c r="B571" s="757"/>
      <c r="C571" s="758"/>
      <c r="D571" s="759"/>
      <c r="E571" s="30"/>
      <c r="F571" s="31"/>
      <c r="G571" s="32"/>
      <c r="H571" s="495">
        <f t="shared" si="7"/>
        <v>0</v>
      </c>
    </row>
    <row r="572" spans="1:8" x14ac:dyDescent="0.3">
      <c r="A572" s="35"/>
      <c r="B572" s="715"/>
      <c r="C572" s="716"/>
      <c r="D572" s="717"/>
      <c r="E572" s="30"/>
      <c r="F572" s="31"/>
      <c r="G572" s="34"/>
      <c r="H572" s="495">
        <f t="shared" si="7"/>
        <v>0</v>
      </c>
    </row>
    <row r="573" spans="1:8" x14ac:dyDescent="0.3">
      <c r="A573" s="35"/>
      <c r="B573" s="715"/>
      <c r="C573" s="733"/>
      <c r="D573" s="734"/>
      <c r="E573" s="30"/>
      <c r="F573" s="31"/>
      <c r="G573" s="34"/>
      <c r="H573" s="495">
        <f t="shared" si="7"/>
        <v>0</v>
      </c>
    </row>
    <row r="574" spans="1:8" x14ac:dyDescent="0.3">
      <c r="A574" s="35"/>
      <c r="B574" s="715"/>
      <c r="C574" s="716"/>
      <c r="D574" s="717"/>
      <c r="E574" s="30"/>
      <c r="F574" s="31"/>
      <c r="G574" s="34"/>
      <c r="H574" s="495">
        <f t="shared" si="7"/>
        <v>0</v>
      </c>
    </row>
    <row r="575" spans="1:8" x14ac:dyDescent="0.3">
      <c r="A575" s="21" t="s">
        <v>19</v>
      </c>
      <c r="B575" s="7"/>
      <c r="C575" s="7"/>
      <c r="D575" s="7"/>
      <c r="E575" s="22"/>
      <c r="F575" s="8"/>
      <c r="G575" s="7"/>
      <c r="H575" s="37">
        <f>SUM(H567:H574)</f>
        <v>125443</v>
      </c>
    </row>
    <row r="576" spans="1:8" x14ac:dyDescent="0.3">
      <c r="A576" s="6"/>
      <c r="B576" s="7"/>
      <c r="C576" s="7"/>
      <c r="D576" s="7"/>
      <c r="E576" s="22"/>
      <c r="F576" s="8"/>
      <c r="G576" s="7"/>
      <c r="H576" s="9"/>
    </row>
    <row r="577" spans="1:8" x14ac:dyDescent="0.3">
      <c r="A577" s="21" t="s">
        <v>20</v>
      </c>
      <c r="B577" s="7"/>
      <c r="C577" s="7"/>
      <c r="D577" s="7"/>
      <c r="E577" s="22"/>
      <c r="F577" s="8"/>
      <c r="G577" s="7"/>
      <c r="H577" s="9"/>
    </row>
    <row r="578" spans="1:8" x14ac:dyDescent="0.3">
      <c r="A578" s="23" t="s">
        <v>10</v>
      </c>
      <c r="B578" s="26" t="s">
        <v>11</v>
      </c>
      <c r="C578" s="26" t="s">
        <v>12</v>
      </c>
      <c r="D578" s="26" t="s">
        <v>13</v>
      </c>
      <c r="E578" s="718" t="s">
        <v>159</v>
      </c>
      <c r="F578" s="719"/>
      <c r="G578" s="26" t="s">
        <v>22</v>
      </c>
      <c r="H578" s="38" t="s">
        <v>14</v>
      </c>
    </row>
    <row r="579" spans="1:8" ht="31.2" x14ac:dyDescent="0.3">
      <c r="A579" s="29"/>
      <c r="B579" s="494" t="s">
        <v>23</v>
      </c>
      <c r="C579" s="40">
        <v>1</v>
      </c>
      <c r="D579" s="40"/>
      <c r="E579" s="720">
        <f>+'[1]1- CUADRILLAS'!$D$47</f>
        <v>53500</v>
      </c>
      <c r="F579" s="721"/>
      <c r="G579" s="41">
        <v>0.41810442127965491</v>
      </c>
      <c r="H579" s="42">
        <f>((E579+F579)*C579)*G579</f>
        <v>22368.586538461539</v>
      </c>
    </row>
    <row r="580" spans="1:8" x14ac:dyDescent="0.3">
      <c r="A580" s="21" t="s">
        <v>25</v>
      </c>
      <c r="B580" s="7"/>
      <c r="C580" s="7"/>
      <c r="D580" s="7"/>
      <c r="E580" s="22"/>
      <c r="F580" s="8"/>
      <c r="G580" s="7"/>
      <c r="H580" s="37">
        <f>(SUM(H577:H579))</f>
        <v>22368.586538461539</v>
      </c>
    </row>
    <row r="581" spans="1:8" x14ac:dyDescent="0.3">
      <c r="A581" s="6"/>
      <c r="B581" s="7"/>
      <c r="C581" s="7"/>
      <c r="D581" s="7"/>
      <c r="E581" s="22"/>
      <c r="F581" s="8"/>
      <c r="G581" s="7"/>
      <c r="H581" s="9"/>
    </row>
    <row r="582" spans="1:8" x14ac:dyDescent="0.3">
      <c r="A582" s="21" t="s">
        <v>26</v>
      </c>
      <c r="B582" s="7"/>
      <c r="C582" s="7"/>
      <c r="D582" s="7"/>
      <c r="E582" s="22"/>
      <c r="F582" s="8"/>
      <c r="G582" s="7"/>
      <c r="H582" s="9"/>
    </row>
    <row r="583" spans="1:8" x14ac:dyDescent="0.3">
      <c r="A583" s="23" t="s">
        <v>10</v>
      </c>
      <c r="B583" s="718" t="s">
        <v>11</v>
      </c>
      <c r="C583" s="719"/>
      <c r="D583" s="26" t="s">
        <v>12</v>
      </c>
      <c r="E583" s="26" t="s">
        <v>13</v>
      </c>
      <c r="F583" s="27" t="s">
        <v>22</v>
      </c>
      <c r="G583" s="26" t="s">
        <v>27</v>
      </c>
      <c r="H583" s="38" t="s">
        <v>14</v>
      </c>
    </row>
    <row r="584" spans="1:8" x14ac:dyDescent="0.3">
      <c r="A584" s="43"/>
      <c r="B584" s="724" t="s">
        <v>28</v>
      </c>
      <c r="C584" s="725"/>
      <c r="D584" s="40">
        <v>1</v>
      </c>
      <c r="E584" s="40" t="s">
        <v>29</v>
      </c>
      <c r="F584" s="41">
        <v>0.4</v>
      </c>
      <c r="G584" s="40">
        <f>+H580*0.1</f>
        <v>2236.8586538461541</v>
      </c>
      <c r="H584" s="42">
        <f>+G584*D584*F584</f>
        <v>894.7434615384617</v>
      </c>
    </row>
    <row r="585" spans="1:8" x14ac:dyDescent="0.3">
      <c r="A585" s="43"/>
      <c r="B585" s="724"/>
      <c r="C585" s="725"/>
      <c r="D585" s="40"/>
      <c r="E585" s="40"/>
      <c r="F585" s="505"/>
      <c r="G585" s="40"/>
      <c r="H585" s="80"/>
    </row>
    <row r="586" spans="1:8" x14ac:dyDescent="0.3">
      <c r="A586" s="21" t="s">
        <v>31</v>
      </c>
      <c r="B586" s="7"/>
      <c r="C586" s="7"/>
      <c r="D586" s="7"/>
      <c r="E586" s="22"/>
      <c r="F586" s="8"/>
      <c r="G586" s="7"/>
      <c r="H586" s="37">
        <f>SUM(H584:H585)</f>
        <v>894.7434615384617</v>
      </c>
    </row>
    <row r="587" spans="1:8" x14ac:dyDescent="0.3">
      <c r="A587" s="6"/>
      <c r="B587" s="7"/>
      <c r="C587" s="7"/>
      <c r="D587" s="7"/>
      <c r="E587" s="22"/>
      <c r="F587" s="8"/>
      <c r="G587" s="7"/>
      <c r="H587" s="9"/>
    </row>
    <row r="588" spans="1:8" x14ac:dyDescent="0.3">
      <c r="A588" s="21" t="s">
        <v>32</v>
      </c>
      <c r="B588" s="7"/>
      <c r="C588" s="7"/>
      <c r="D588" s="7"/>
      <c r="E588" s="22"/>
      <c r="F588" s="8"/>
      <c r="G588" s="7"/>
      <c r="H588" s="9"/>
    </row>
    <row r="589" spans="1:8" x14ac:dyDescent="0.3">
      <c r="A589" s="23" t="s">
        <v>10</v>
      </c>
      <c r="B589" s="718" t="s">
        <v>11</v>
      </c>
      <c r="C589" s="719"/>
      <c r="D589" s="26" t="s">
        <v>13</v>
      </c>
      <c r="E589" s="26" t="s">
        <v>12</v>
      </c>
      <c r="F589" s="27" t="s">
        <v>33</v>
      </c>
      <c r="G589" s="26" t="s">
        <v>34</v>
      </c>
      <c r="H589" s="38" t="s">
        <v>14</v>
      </c>
    </row>
    <row r="590" spans="1:8" x14ac:dyDescent="0.3">
      <c r="A590" s="43"/>
      <c r="B590" s="724" t="s">
        <v>35</v>
      </c>
      <c r="C590" s="725"/>
      <c r="D590" s="40" t="s">
        <v>158</v>
      </c>
      <c r="E590" s="40"/>
      <c r="F590" s="45">
        <f>'[1]Estudio de Mercado'!P483</f>
        <v>102570</v>
      </c>
      <c r="G590" s="41">
        <v>0.06</v>
      </c>
      <c r="H590" s="42">
        <f>+F590*G590</f>
        <v>6154.2</v>
      </c>
    </row>
    <row r="591" spans="1:8" x14ac:dyDescent="0.3">
      <c r="A591" s="43"/>
      <c r="B591" s="724"/>
      <c r="C591" s="725"/>
      <c r="D591" s="47"/>
      <c r="E591" s="47"/>
      <c r="F591" s="48"/>
      <c r="G591" s="49"/>
      <c r="H591" s="80"/>
    </row>
    <row r="592" spans="1:8" x14ac:dyDescent="0.3">
      <c r="A592" s="21" t="s">
        <v>37</v>
      </c>
      <c r="B592" s="7"/>
      <c r="C592" s="7"/>
      <c r="D592" s="7"/>
      <c r="E592" s="22"/>
      <c r="F592" s="8"/>
      <c r="G592" s="7"/>
      <c r="H592" s="37">
        <f>ROUND(SUM(H590:H591),0)</f>
        <v>6154</v>
      </c>
    </row>
    <row r="593" spans="1:8" x14ac:dyDescent="0.3">
      <c r="A593" s="21"/>
      <c r="B593" s="7"/>
      <c r="C593" s="7"/>
      <c r="D593" s="7"/>
      <c r="E593" s="50"/>
      <c r="F593" s="8"/>
      <c r="G593" s="7"/>
      <c r="H593" s="9"/>
    </row>
    <row r="594" spans="1:8" x14ac:dyDescent="0.3">
      <c r="A594" s="21" t="s">
        <v>38</v>
      </c>
      <c r="B594" s="7"/>
      <c r="C594" s="7"/>
      <c r="D594" s="7"/>
      <c r="E594" s="22"/>
      <c r="F594" s="8"/>
      <c r="G594" s="7"/>
      <c r="H594" s="37">
        <f>+H592+H586+H580+H575</f>
        <v>154860.33000000002</v>
      </c>
    </row>
    <row r="595" spans="1:8" x14ac:dyDescent="0.3">
      <c r="A595" s="21" t="s">
        <v>39</v>
      </c>
      <c r="B595" s="7"/>
      <c r="C595" s="7"/>
      <c r="D595" s="7"/>
      <c r="E595" s="22"/>
      <c r="F595" s="8"/>
      <c r="G595" s="7"/>
      <c r="H595" s="52">
        <f>+SUM(H596:H599)</f>
        <v>46380.668835000011</v>
      </c>
    </row>
    <row r="596" spans="1:8" x14ac:dyDescent="0.3">
      <c r="A596" s="21"/>
      <c r="B596" s="7"/>
      <c r="C596" s="7"/>
      <c r="D596" s="7"/>
      <c r="E596" s="22"/>
      <c r="F596" s="48" t="s">
        <v>40</v>
      </c>
      <c r="G596" s="53">
        <v>0.23</v>
      </c>
      <c r="H596" s="54">
        <f>+G596*H594</f>
        <v>35617.875900000006</v>
      </c>
    </row>
    <row r="597" spans="1:8" x14ac:dyDescent="0.3">
      <c r="A597" s="21"/>
      <c r="B597" s="7"/>
      <c r="C597" s="7"/>
      <c r="D597" s="7"/>
      <c r="E597" s="22"/>
      <c r="F597" s="48" t="s">
        <v>41</v>
      </c>
      <c r="G597" s="53">
        <v>0.01</v>
      </c>
      <c r="H597" s="54">
        <f>+G597*H594</f>
        <v>1548.6033000000002</v>
      </c>
    </row>
    <row r="598" spans="1:8" x14ac:dyDescent="0.3">
      <c r="A598" s="21"/>
      <c r="B598" s="7"/>
      <c r="C598" s="7"/>
      <c r="D598" s="7"/>
      <c r="E598" s="22"/>
      <c r="F598" s="48" t="s">
        <v>42</v>
      </c>
      <c r="G598" s="53">
        <v>0.05</v>
      </c>
      <c r="H598" s="54">
        <f>+G598*H594</f>
        <v>7743.0165000000015</v>
      </c>
    </row>
    <row r="599" spans="1:8" x14ac:dyDescent="0.3">
      <c r="A599" s="21"/>
      <c r="B599" s="7"/>
      <c r="C599" s="7"/>
      <c r="D599" s="7"/>
      <c r="E599" s="22"/>
      <c r="F599" s="48" t="s">
        <v>43</v>
      </c>
      <c r="G599" s="53">
        <v>0.19</v>
      </c>
      <c r="H599" s="54">
        <f>+G599*H598</f>
        <v>1471.1731350000002</v>
      </c>
    </row>
    <row r="600" spans="1:8" x14ac:dyDescent="0.3">
      <c r="A600" s="21"/>
      <c r="B600" s="7"/>
      <c r="C600" s="7"/>
      <c r="D600" s="7"/>
      <c r="E600" s="22"/>
      <c r="F600" s="726" t="s">
        <v>44</v>
      </c>
      <c r="G600" s="726"/>
      <c r="H600" s="55">
        <f>+ROUND(H594+H595,0)</f>
        <v>201241</v>
      </c>
    </row>
    <row r="601" spans="1:8" x14ac:dyDescent="0.3">
      <c r="A601" s="21"/>
      <c r="B601" s="7"/>
      <c r="C601" s="7"/>
      <c r="D601" s="7"/>
      <c r="E601" s="22"/>
      <c r="F601" s="8"/>
      <c r="G601" s="7"/>
      <c r="H601" s="56"/>
    </row>
    <row r="602" spans="1:8" ht="16.2" thickBot="1" x14ac:dyDescent="0.35">
      <c r="A602" s="17"/>
      <c r="B602" s="18"/>
      <c r="C602" s="7"/>
      <c r="D602" s="7"/>
      <c r="E602" s="22"/>
      <c r="F602" s="19"/>
      <c r="G602" s="18"/>
      <c r="H602" s="20"/>
    </row>
    <row r="603" spans="1:8" ht="16.2" thickTop="1" x14ac:dyDescent="0.3">
      <c r="A603" s="6"/>
      <c r="B603" s="7"/>
      <c r="C603" s="57"/>
      <c r="D603" s="58"/>
      <c r="E603" s="57"/>
      <c r="F603" s="8"/>
      <c r="G603" s="7"/>
      <c r="H603" s="59"/>
    </row>
    <row r="604" spans="1:8" x14ac:dyDescent="0.3">
      <c r="A604" s="6"/>
      <c r="B604" s="7"/>
      <c r="C604" s="22"/>
      <c r="D604" s="7"/>
      <c r="E604" s="22"/>
      <c r="F604" s="8"/>
      <c r="G604" s="7"/>
      <c r="H604" s="59"/>
    </row>
    <row r="605" spans="1:8" x14ac:dyDescent="0.3">
      <c r="A605" s="6"/>
      <c r="B605" s="7"/>
      <c r="C605" s="22"/>
      <c r="D605" s="7"/>
      <c r="E605" s="22"/>
      <c r="F605" s="8"/>
      <c r="G605" s="7"/>
      <c r="H605" s="59"/>
    </row>
    <row r="606" spans="1:8" x14ac:dyDescent="0.3">
      <c r="A606" s="6"/>
      <c r="B606" s="7"/>
      <c r="C606" s="22"/>
      <c r="D606" s="7"/>
      <c r="E606" s="22"/>
      <c r="F606" s="8"/>
      <c r="G606" s="7"/>
      <c r="H606" s="59"/>
    </row>
    <row r="607" spans="1:8" ht="16.2" thickBot="1" x14ac:dyDescent="0.35">
      <c r="A607" s="6"/>
      <c r="B607" s="7"/>
      <c r="C607" s="7"/>
      <c r="D607" s="7"/>
      <c r="E607" s="22"/>
      <c r="F607" s="699"/>
      <c r="G607" s="699"/>
      <c r="H607" s="700"/>
    </row>
    <row r="608" spans="1:8" x14ac:dyDescent="0.3">
      <c r="A608" s="60" t="s">
        <v>45</v>
      </c>
      <c r="B608" s="61"/>
      <c r="C608" s="61"/>
      <c r="D608" s="61"/>
      <c r="E608" s="22"/>
      <c r="F608" s="83" t="s">
        <v>46</v>
      </c>
      <c r="G608" s="7"/>
      <c r="H608" s="9"/>
    </row>
    <row r="609" spans="1:8" ht="16.2" thickBot="1" x14ac:dyDescent="0.35">
      <c r="A609" s="62"/>
      <c r="B609" s="63"/>
      <c r="C609" s="63"/>
      <c r="D609" s="7"/>
      <c r="E609" s="74"/>
      <c r="F609" s="64"/>
      <c r="G609" s="63"/>
      <c r="H609" s="65"/>
    </row>
    <row r="610" spans="1:8" ht="99.6" customHeight="1" thickBot="1" x14ac:dyDescent="0.55000000000000004">
      <c r="A610" s="701" t="str">
        <f>+A63</f>
        <v>REPARACIONES LOCATIVAS LABORATORIO GENETICA REGIONAL NOR OCCIDENTE DEL INSTITUTO NACIONAL DE MEDICINA LEGAL Y CIENCIAS FORENSES.</v>
      </c>
      <c r="B610" s="702"/>
      <c r="C610" s="702"/>
      <c r="D610" s="702"/>
      <c r="E610" s="702"/>
      <c r="F610" s="702"/>
      <c r="G610" s="702"/>
      <c r="H610" s="703"/>
    </row>
    <row r="611" spans="1:8" ht="16.2" thickTop="1" x14ac:dyDescent="0.3">
      <c r="A611" s="704" t="str">
        <f>+A64</f>
        <v>PRESUPUESTO SISTEMA ELÉCTRICO, ILUMINACIÓN Y ALARMAS PARA EL PROYECTO DE REPARACIONES LOCATIVAS SEDE MEDELLIN DEL  INSTITUTO NACIONAL DE MEDICINA LEGAL Y CIENCIAS FORENSES</v>
      </c>
      <c r="B611" s="705"/>
      <c r="C611" s="705"/>
      <c r="D611" s="705"/>
      <c r="E611" s="705"/>
      <c r="F611" s="705"/>
      <c r="G611" s="705"/>
      <c r="H611" s="706"/>
    </row>
    <row r="612" spans="1:8" x14ac:dyDescent="0.3">
      <c r="A612" s="707"/>
      <c r="B612" s="708"/>
      <c r="C612" s="708"/>
      <c r="D612" s="708"/>
      <c r="E612" s="708"/>
      <c r="F612" s="708"/>
      <c r="G612" s="708"/>
      <c r="H612" s="709"/>
    </row>
    <row r="613" spans="1:8" x14ac:dyDescent="0.3">
      <c r="A613" s="710" t="s">
        <v>2</v>
      </c>
      <c r="B613" s="711"/>
      <c r="C613" s="711"/>
      <c r="D613" s="711"/>
      <c r="E613" s="711"/>
      <c r="F613" s="711"/>
      <c r="G613" s="711"/>
      <c r="H613" s="712"/>
    </row>
    <row r="614" spans="1:8" x14ac:dyDescent="0.3">
      <c r="A614" s="6"/>
      <c r="B614" s="7"/>
      <c r="C614" s="7"/>
      <c r="D614" s="7"/>
      <c r="E614" s="7"/>
      <c r="F614" s="8"/>
      <c r="G614" s="7"/>
      <c r="H614" s="9"/>
    </row>
    <row r="615" spans="1:8" x14ac:dyDescent="0.3">
      <c r="A615" s="10" t="s">
        <v>3</v>
      </c>
      <c r="B615" s="11" t="str">
        <f>+'[1]BASE DEL PRESUPUESTO'!B42</f>
        <v>3.1.12</v>
      </c>
      <c r="C615" s="12" t="s">
        <v>4</v>
      </c>
      <c r="D615" s="11" t="str">
        <f>+'[1]BASE DEL PRESUPUESTO'!D42</f>
        <v>UND</v>
      </c>
      <c r="E615" s="13" t="s">
        <v>5</v>
      </c>
      <c r="F615" s="14">
        <f>H652</f>
        <v>78320.890570888296</v>
      </c>
      <c r="G615" s="12" t="s">
        <v>6</v>
      </c>
      <c r="H615" s="15" t="str">
        <f>+H69</f>
        <v>ENERO DE 2026</v>
      </c>
    </row>
    <row r="616" spans="1:8" ht="74.400000000000006" customHeight="1" x14ac:dyDescent="0.3">
      <c r="A616" s="16" t="s">
        <v>8</v>
      </c>
      <c r="B616" s="713" t="str">
        <f>+'[1]BASE DEL PRESUPUESTO'!C42</f>
        <v>Suministro de materiales y mano de obra para Instalación de salida para interruptor sencillo empotrado con independización del circuito de control de iluminación; (incluye interruptor, cableado en cable  3x12 AWG LSZH, conectores para empalme y demás elémentos consumibles para su correcta instalación).</v>
      </c>
      <c r="C616" s="713"/>
      <c r="D616" s="713"/>
      <c r="E616" s="713"/>
      <c r="F616" s="713"/>
      <c r="G616" s="713"/>
      <c r="H616" s="714"/>
    </row>
    <row r="617" spans="1:8" ht="16.2" thickBot="1" x14ac:dyDescent="0.35">
      <c r="A617" s="17"/>
      <c r="B617" s="18"/>
      <c r="C617" s="18"/>
      <c r="D617" s="18"/>
      <c r="E617" s="18"/>
      <c r="F617" s="19"/>
      <c r="G617" s="18"/>
      <c r="H617" s="20"/>
    </row>
    <row r="618" spans="1:8" ht="16.2" thickTop="1" x14ac:dyDescent="0.3">
      <c r="A618" s="21" t="s">
        <v>9</v>
      </c>
      <c r="B618" s="7"/>
      <c r="C618" s="7"/>
      <c r="D618" s="7"/>
      <c r="E618" s="22"/>
      <c r="F618" s="8"/>
      <c r="G618" s="7"/>
      <c r="H618" s="9"/>
    </row>
    <row r="619" spans="1:8" x14ac:dyDescent="0.3">
      <c r="A619" s="23" t="s">
        <v>10</v>
      </c>
      <c r="B619" s="24" t="s">
        <v>11</v>
      </c>
      <c r="C619" s="25"/>
      <c r="D619" s="25"/>
      <c r="E619" s="26" t="s">
        <v>12</v>
      </c>
      <c r="F619" s="27" t="s">
        <v>13</v>
      </c>
      <c r="G619" s="26" t="s">
        <v>14</v>
      </c>
      <c r="H619" s="28" t="s">
        <v>15</v>
      </c>
    </row>
    <row r="620" spans="1:8" ht="23.25" customHeight="1" x14ac:dyDescent="0.3">
      <c r="A620" s="29"/>
      <c r="B620" s="715" t="str">
        <f>'[1]Estudio de Mercado'!C27</f>
        <v>Cable de Cobre 12 AWG Libre Halogenos</v>
      </c>
      <c r="C620" s="716"/>
      <c r="D620" s="717"/>
      <c r="E620" s="504">
        <v>12</v>
      </c>
      <c r="F620" s="31" t="s">
        <v>16</v>
      </c>
      <c r="G620" s="32">
        <f>'[1]Estudio de Mercado'!P27</f>
        <v>2645</v>
      </c>
      <c r="H620" s="33">
        <f t="shared" ref="H620:H630" si="8">+E620*G620</f>
        <v>31740</v>
      </c>
    </row>
    <row r="621" spans="1:8" x14ac:dyDescent="0.3">
      <c r="A621" s="35"/>
      <c r="B621" s="715" t="str">
        <f>'[1]Estudio de Mercado'!C215</f>
        <v>Interruptor sencillo LEVITON linea decora blanco</v>
      </c>
      <c r="C621" s="716"/>
      <c r="D621" s="717"/>
      <c r="E621" s="85">
        <v>1</v>
      </c>
      <c r="F621" s="31" t="s">
        <v>13</v>
      </c>
      <c r="G621" s="34">
        <f>'[1]Estudio de Mercado'!P215</f>
        <v>11772</v>
      </c>
      <c r="H621" s="33">
        <f t="shared" si="8"/>
        <v>11772</v>
      </c>
    </row>
    <row r="622" spans="1:8" x14ac:dyDescent="0.3">
      <c r="A622" s="35"/>
      <c r="B622" s="715" t="str">
        <f>'[1]Estudio de Mercado'!C220</f>
        <v>Tapa a presión para interruptor sencillo LEVITON</v>
      </c>
      <c r="C622" s="716"/>
      <c r="D622" s="717"/>
      <c r="E622" s="85">
        <v>1</v>
      </c>
      <c r="F622" s="31" t="s">
        <v>13</v>
      </c>
      <c r="G622" s="34">
        <f>'[1]Estudio de Mercado'!P220</f>
        <v>13098</v>
      </c>
      <c r="H622" s="33">
        <f t="shared" si="8"/>
        <v>13098</v>
      </c>
    </row>
    <row r="623" spans="1:8" x14ac:dyDescent="0.3">
      <c r="A623" s="35"/>
      <c r="B623" s="715" t="str">
        <f>'[1]Estudio de Mercado'!C226</f>
        <v>Conector rosca amarillo - rojo 3M X 100 Unidades</v>
      </c>
      <c r="C623" s="716"/>
      <c r="D623" s="717"/>
      <c r="E623" s="70">
        <v>0.03</v>
      </c>
      <c r="F623" s="31" t="s">
        <v>13</v>
      </c>
      <c r="G623" s="34">
        <f>'[1]Estudio de Mercado'!P226</f>
        <v>131985</v>
      </c>
      <c r="H623" s="33">
        <f t="shared" si="8"/>
        <v>3959.5499999999997</v>
      </c>
    </row>
    <row r="624" spans="1:8" x14ac:dyDescent="0.3">
      <c r="A624" s="35"/>
      <c r="B624" s="715" t="s">
        <v>17</v>
      </c>
      <c r="C624" s="716"/>
      <c r="D624" s="717"/>
      <c r="E624" s="85">
        <v>1</v>
      </c>
      <c r="F624" s="31" t="s">
        <v>18</v>
      </c>
      <c r="G624" s="34">
        <f>'[1]Estudio de Mercado'!P234</f>
        <v>2556</v>
      </c>
      <c r="H624" s="33">
        <f t="shared" si="8"/>
        <v>2556</v>
      </c>
    </row>
    <row r="625" spans="1:8" x14ac:dyDescent="0.3">
      <c r="A625" s="35"/>
      <c r="B625" s="715"/>
      <c r="C625" s="716"/>
      <c r="D625" s="717"/>
      <c r="E625" s="70"/>
      <c r="F625" s="31"/>
      <c r="G625" s="34"/>
      <c r="H625" s="33">
        <f t="shared" si="8"/>
        <v>0</v>
      </c>
    </row>
    <row r="626" spans="1:8" x14ac:dyDescent="0.3">
      <c r="A626" s="35"/>
      <c r="B626" s="715"/>
      <c r="C626" s="716"/>
      <c r="D626" s="717"/>
      <c r="E626" s="70"/>
      <c r="F626" s="31"/>
      <c r="G626" s="34"/>
      <c r="H626" s="33">
        <f t="shared" si="8"/>
        <v>0</v>
      </c>
    </row>
    <row r="627" spans="1:8" x14ac:dyDescent="0.3">
      <c r="A627" s="35"/>
      <c r="B627" s="715"/>
      <c r="C627" s="716"/>
      <c r="D627" s="717"/>
      <c r="E627" s="70"/>
      <c r="F627" s="31"/>
      <c r="G627" s="34"/>
      <c r="H627" s="33">
        <f t="shared" si="8"/>
        <v>0</v>
      </c>
    </row>
    <row r="628" spans="1:8" x14ac:dyDescent="0.3">
      <c r="A628" s="35"/>
      <c r="B628" s="715"/>
      <c r="C628" s="716"/>
      <c r="D628" s="717"/>
      <c r="E628" s="70"/>
      <c r="F628" s="31"/>
      <c r="G628" s="34"/>
      <c r="H628" s="33">
        <f t="shared" si="8"/>
        <v>0</v>
      </c>
    </row>
    <row r="629" spans="1:8" x14ac:dyDescent="0.3">
      <c r="A629" s="35"/>
      <c r="B629" s="715"/>
      <c r="C629" s="716"/>
      <c r="D629" s="717"/>
      <c r="E629" s="70"/>
      <c r="F629" s="31"/>
      <c r="G629" s="34"/>
      <c r="H629" s="33">
        <f t="shared" si="8"/>
        <v>0</v>
      </c>
    </row>
    <row r="630" spans="1:8" x14ac:dyDescent="0.3">
      <c r="A630" s="35"/>
      <c r="B630" s="715"/>
      <c r="C630" s="716"/>
      <c r="D630" s="717"/>
      <c r="E630" s="85"/>
      <c r="F630" s="31"/>
      <c r="G630" s="34"/>
      <c r="H630" s="33">
        <f t="shared" si="8"/>
        <v>0</v>
      </c>
    </row>
    <row r="631" spans="1:8" x14ac:dyDescent="0.3">
      <c r="A631" s="21" t="s">
        <v>19</v>
      </c>
      <c r="B631" s="7"/>
      <c r="C631" s="7"/>
      <c r="D631" s="7"/>
      <c r="E631" s="22"/>
      <c r="F631" s="8"/>
      <c r="G631" s="7"/>
      <c r="H631" s="37">
        <f>ROUND(SUM(H620:H630),0)</f>
        <v>63126</v>
      </c>
    </row>
    <row r="632" spans="1:8" x14ac:dyDescent="0.3">
      <c r="A632" s="6"/>
      <c r="B632" s="7"/>
      <c r="C632" s="7"/>
      <c r="D632" s="7"/>
      <c r="E632" s="22"/>
      <c r="F632" s="8"/>
      <c r="G632" s="7"/>
      <c r="H632" s="9"/>
    </row>
    <row r="633" spans="1:8" x14ac:dyDescent="0.3">
      <c r="A633" s="21" t="s">
        <v>20</v>
      </c>
      <c r="B633" s="7"/>
      <c r="C633" s="7"/>
      <c r="D633" s="7"/>
      <c r="E633" s="22"/>
      <c r="F633" s="8"/>
      <c r="G633" s="7"/>
      <c r="H633" s="9"/>
    </row>
    <row r="634" spans="1:8" ht="24.75" customHeight="1" x14ac:dyDescent="0.3">
      <c r="A634" s="23" t="s">
        <v>10</v>
      </c>
      <c r="B634" s="26" t="s">
        <v>11</v>
      </c>
      <c r="C634" s="71" t="s">
        <v>12</v>
      </c>
      <c r="D634" s="26" t="s">
        <v>13</v>
      </c>
      <c r="E634" s="718" t="s">
        <v>21</v>
      </c>
      <c r="F634" s="719"/>
      <c r="G634" s="26" t="s">
        <v>47</v>
      </c>
      <c r="H634" s="38" t="s">
        <v>14</v>
      </c>
    </row>
    <row r="635" spans="1:8" ht="48.75" customHeight="1" x14ac:dyDescent="0.3">
      <c r="A635" s="29"/>
      <c r="B635" s="72" t="s">
        <v>23</v>
      </c>
      <c r="C635" s="40">
        <v>1</v>
      </c>
      <c r="D635" s="40" t="s">
        <v>24</v>
      </c>
      <c r="E635" s="720">
        <f>+'[1]1- CUADRILLAS'!$D$47</f>
        <v>53500</v>
      </c>
      <c r="F635" s="721"/>
      <c r="G635" s="41">
        <v>0.23347459011006155</v>
      </c>
      <c r="H635" s="42">
        <f>((E635+F635)*C635)*G635</f>
        <v>12490.890570888294</v>
      </c>
    </row>
    <row r="636" spans="1:8" x14ac:dyDescent="0.3">
      <c r="A636" s="43"/>
      <c r="B636" s="44"/>
      <c r="C636" s="40"/>
      <c r="D636" s="40"/>
      <c r="E636" s="722"/>
      <c r="F636" s="723"/>
      <c r="G636" s="41"/>
      <c r="H636" s="42">
        <f>((E636+F636)*C636)*G636</f>
        <v>0</v>
      </c>
    </row>
    <row r="637" spans="1:8" x14ac:dyDescent="0.3">
      <c r="A637" s="43"/>
      <c r="B637" s="44"/>
      <c r="C637" s="40"/>
      <c r="D637" s="40"/>
      <c r="E637" s="722"/>
      <c r="F637" s="723"/>
      <c r="G637" s="40"/>
      <c r="H637" s="42"/>
    </row>
    <row r="638" spans="1:8" x14ac:dyDescent="0.3">
      <c r="A638" s="21" t="s">
        <v>25</v>
      </c>
      <c r="B638" s="7"/>
      <c r="C638" s="7"/>
      <c r="D638" s="7"/>
      <c r="E638" s="22"/>
      <c r="F638" s="8"/>
      <c r="G638" s="7"/>
      <c r="H638" s="37">
        <f>(SUM(H635:H637))</f>
        <v>12490.890570888294</v>
      </c>
    </row>
    <row r="639" spans="1:8" x14ac:dyDescent="0.3">
      <c r="A639" s="6"/>
      <c r="B639" s="7"/>
      <c r="C639" s="7"/>
      <c r="D639" s="7"/>
      <c r="E639" s="22"/>
      <c r="F639" s="8"/>
      <c r="G639" s="7"/>
      <c r="H639" s="9"/>
    </row>
    <row r="640" spans="1:8" x14ac:dyDescent="0.3">
      <c r="A640" s="21" t="s">
        <v>26</v>
      </c>
      <c r="B640" s="7"/>
      <c r="C640" s="7"/>
      <c r="D640" s="7"/>
      <c r="E640" s="22"/>
      <c r="F640" s="8"/>
      <c r="G640" s="7"/>
      <c r="H640" s="9"/>
    </row>
    <row r="641" spans="1:8" x14ac:dyDescent="0.3">
      <c r="A641" s="23" t="s">
        <v>10</v>
      </c>
      <c r="B641" s="718" t="s">
        <v>11</v>
      </c>
      <c r="C641" s="719"/>
      <c r="D641" s="71" t="s">
        <v>12</v>
      </c>
      <c r="E641" s="26" t="s">
        <v>13</v>
      </c>
      <c r="F641" s="27" t="s">
        <v>22</v>
      </c>
      <c r="G641" s="26" t="s">
        <v>48</v>
      </c>
      <c r="H641" s="38" t="s">
        <v>14</v>
      </c>
    </row>
    <row r="642" spans="1:8" x14ac:dyDescent="0.3">
      <c r="A642" s="43"/>
      <c r="B642" s="724" t="s">
        <v>28</v>
      </c>
      <c r="C642" s="725"/>
      <c r="D642" s="40">
        <v>1</v>
      </c>
      <c r="E642" s="40" t="s">
        <v>29</v>
      </c>
      <c r="F642" s="41">
        <v>0.08</v>
      </c>
      <c r="G642" s="40">
        <f>H638*0.1</f>
        <v>1249.0890570888296</v>
      </c>
      <c r="H642" s="42">
        <f>+G642*D642*F642</f>
        <v>99.927124567106375</v>
      </c>
    </row>
    <row r="643" spans="1:8" x14ac:dyDescent="0.3">
      <c r="A643" s="43"/>
      <c r="B643" s="724" t="s">
        <v>30</v>
      </c>
      <c r="C643" s="725"/>
      <c r="D643" s="40">
        <v>1</v>
      </c>
      <c r="E643" s="40" t="s">
        <v>29</v>
      </c>
      <c r="F643" s="41">
        <v>0.06</v>
      </c>
      <c r="G643" s="40">
        <f>'[1]Estudio de Mercado'!P477</f>
        <v>26300</v>
      </c>
      <c r="H643" s="42">
        <f>+G643*D643*F643</f>
        <v>1578</v>
      </c>
    </row>
    <row r="644" spans="1:8" x14ac:dyDescent="0.3">
      <c r="A644" s="21" t="s">
        <v>31</v>
      </c>
      <c r="B644" s="7"/>
      <c r="C644" s="7"/>
      <c r="D644" s="7"/>
      <c r="E644" s="22"/>
      <c r="F644" s="8"/>
      <c r="G644" s="7"/>
      <c r="H644" s="37">
        <f>ROUND(SUM(H642:H643),0)</f>
        <v>1678</v>
      </c>
    </row>
    <row r="645" spans="1:8" x14ac:dyDescent="0.3">
      <c r="A645" s="6"/>
      <c r="B645" s="7"/>
      <c r="C645" s="7"/>
      <c r="D645" s="7"/>
      <c r="E645" s="22"/>
      <c r="F645" s="8"/>
      <c r="G645" s="7"/>
      <c r="H645" s="9"/>
    </row>
    <row r="646" spans="1:8" x14ac:dyDescent="0.3">
      <c r="A646" s="21" t="s">
        <v>32</v>
      </c>
      <c r="B646" s="7"/>
      <c r="C646" s="7"/>
      <c r="D646" s="7"/>
      <c r="E646" s="22"/>
      <c r="F646" s="8"/>
      <c r="G646" s="7"/>
      <c r="H646" s="9"/>
    </row>
    <row r="647" spans="1:8" x14ac:dyDescent="0.3">
      <c r="A647" s="23" t="s">
        <v>10</v>
      </c>
      <c r="B647" s="718" t="s">
        <v>11</v>
      </c>
      <c r="C647" s="719"/>
      <c r="D647" s="26" t="s">
        <v>13</v>
      </c>
      <c r="E647" s="26" t="s">
        <v>12</v>
      </c>
      <c r="F647" s="27" t="s">
        <v>33</v>
      </c>
      <c r="G647" s="26" t="s">
        <v>34</v>
      </c>
      <c r="H647" s="38" t="s">
        <v>14</v>
      </c>
    </row>
    <row r="648" spans="1:8" x14ac:dyDescent="0.3">
      <c r="A648" s="43"/>
      <c r="B648" s="724" t="s">
        <v>35</v>
      </c>
      <c r="C648" s="725"/>
      <c r="D648" s="40" t="s">
        <v>36</v>
      </c>
      <c r="E648" s="40">
        <v>1</v>
      </c>
      <c r="F648" s="45">
        <f>'[1]Estudio de Mercado'!P483</f>
        <v>102570</v>
      </c>
      <c r="G648" s="46">
        <v>0.01</v>
      </c>
      <c r="H648" s="42">
        <f>+F648*G648</f>
        <v>1025.7</v>
      </c>
    </row>
    <row r="649" spans="1:8" x14ac:dyDescent="0.3">
      <c r="A649" s="43"/>
      <c r="B649" s="724"/>
      <c r="C649" s="725"/>
      <c r="D649" s="47"/>
      <c r="E649" s="47"/>
      <c r="F649" s="48"/>
      <c r="G649" s="49"/>
      <c r="H649" s="42"/>
    </row>
    <row r="650" spans="1:8" x14ac:dyDescent="0.3">
      <c r="A650" s="21" t="s">
        <v>37</v>
      </c>
      <c r="B650" s="7"/>
      <c r="C650" s="7"/>
      <c r="D650" s="7"/>
      <c r="E650" s="22"/>
      <c r="F650" s="8"/>
      <c r="G650" s="7"/>
      <c r="H650" s="37">
        <f>ROUND(SUM(H648:H649),0)</f>
        <v>1026</v>
      </c>
    </row>
    <row r="651" spans="1:8" x14ac:dyDescent="0.3">
      <c r="A651" s="21"/>
      <c r="B651" s="7"/>
      <c r="C651" s="7"/>
      <c r="D651" s="7"/>
      <c r="E651" s="50"/>
      <c r="F651" s="8"/>
      <c r="G651" s="7"/>
      <c r="H651" s="51"/>
    </row>
    <row r="652" spans="1:8" x14ac:dyDescent="0.3">
      <c r="A652" s="21" t="s">
        <v>38</v>
      </c>
      <c r="B652" s="7"/>
      <c r="C652" s="7"/>
      <c r="D652" s="7"/>
      <c r="E652" s="22"/>
      <c r="F652" s="8"/>
      <c r="G652" s="7"/>
      <c r="H652" s="37">
        <f>H631+H638+H644+H650</f>
        <v>78320.890570888296</v>
      </c>
    </row>
    <row r="653" spans="1:8" x14ac:dyDescent="0.3">
      <c r="A653" s="21" t="s">
        <v>39</v>
      </c>
      <c r="B653" s="7"/>
      <c r="C653" s="7"/>
      <c r="D653" s="7"/>
      <c r="E653" s="22"/>
      <c r="F653" s="8"/>
      <c r="G653" s="7"/>
      <c r="H653" s="52">
        <f>+SUM(H654:H657)</f>
        <v>23457.106725981041</v>
      </c>
    </row>
    <row r="654" spans="1:8" x14ac:dyDescent="0.3">
      <c r="A654" s="21"/>
      <c r="B654" s="7"/>
      <c r="C654" s="7"/>
      <c r="D654" s="7"/>
      <c r="E654" s="22"/>
      <c r="F654" s="48" t="s">
        <v>40</v>
      </c>
      <c r="G654" s="53">
        <v>0.23</v>
      </c>
      <c r="H654" s="54">
        <f>+G654*H652</f>
        <v>18013.804831304307</v>
      </c>
    </row>
    <row r="655" spans="1:8" x14ac:dyDescent="0.3">
      <c r="A655" s="21"/>
      <c r="B655" s="7"/>
      <c r="C655" s="7"/>
      <c r="D655" s="7"/>
      <c r="E655" s="22"/>
      <c r="F655" s="48" t="s">
        <v>41</v>
      </c>
      <c r="G655" s="53">
        <v>0.01</v>
      </c>
      <c r="H655" s="54">
        <f>+G655*H652</f>
        <v>783.20890570888298</v>
      </c>
    </row>
    <row r="656" spans="1:8" x14ac:dyDescent="0.3">
      <c r="A656" s="21"/>
      <c r="B656" s="7"/>
      <c r="C656" s="7"/>
      <c r="D656" s="7"/>
      <c r="E656" s="22"/>
      <c r="F656" s="48" t="s">
        <v>42</v>
      </c>
      <c r="G656" s="53">
        <v>0.05</v>
      </c>
      <c r="H656" s="54">
        <f>+G656*H652</f>
        <v>3916.0445285444148</v>
      </c>
    </row>
    <row r="657" spans="1:8" x14ac:dyDescent="0.3">
      <c r="A657" s="21"/>
      <c r="B657" s="7"/>
      <c r="C657" s="7"/>
      <c r="D657" s="7"/>
      <c r="E657" s="22"/>
      <c r="F657" s="48" t="s">
        <v>43</v>
      </c>
      <c r="G657" s="53">
        <v>0.19</v>
      </c>
      <c r="H657" s="54">
        <f>+G657*H656</f>
        <v>744.04846042343877</v>
      </c>
    </row>
    <row r="658" spans="1:8" x14ac:dyDescent="0.3">
      <c r="A658" s="21"/>
      <c r="B658" s="7"/>
      <c r="C658" s="7"/>
      <c r="D658" s="7"/>
      <c r="E658" s="22"/>
      <c r="F658" s="726" t="s">
        <v>44</v>
      </c>
      <c r="G658" s="726"/>
      <c r="H658" s="55">
        <f>+ROUND(H652+H653,0)</f>
        <v>101778</v>
      </c>
    </row>
    <row r="659" spans="1:8" x14ac:dyDescent="0.3">
      <c r="A659" s="21"/>
      <c r="B659" s="7"/>
      <c r="C659" s="7"/>
      <c r="D659" s="7"/>
      <c r="E659" s="22"/>
      <c r="F659" s="8"/>
      <c r="G659" s="7"/>
      <c r="H659" s="56"/>
    </row>
    <row r="660" spans="1:8" ht="16.2" thickBot="1" x14ac:dyDescent="0.35">
      <c r="A660" s="17"/>
      <c r="B660" s="18"/>
      <c r="C660" s="7"/>
      <c r="D660" s="7"/>
      <c r="E660" s="22"/>
      <c r="F660" s="19"/>
      <c r="G660" s="18"/>
      <c r="H660" s="20"/>
    </row>
    <row r="661" spans="1:8" ht="16.2" thickTop="1" x14ac:dyDescent="0.3">
      <c r="A661" s="6"/>
      <c r="B661" s="7"/>
      <c r="C661" s="57"/>
      <c r="D661" s="58"/>
      <c r="E661" s="57"/>
      <c r="F661" s="8"/>
      <c r="G661" s="7"/>
      <c r="H661" s="59"/>
    </row>
    <row r="662" spans="1:8" x14ac:dyDescent="0.3">
      <c r="A662" s="6"/>
      <c r="B662" s="7"/>
      <c r="C662" s="22"/>
      <c r="D662" s="7"/>
      <c r="E662" s="22"/>
      <c r="F662" s="8"/>
      <c r="G662" s="7"/>
      <c r="H662" s="59"/>
    </row>
    <row r="663" spans="1:8" x14ac:dyDescent="0.3">
      <c r="A663" s="6"/>
      <c r="B663" s="7"/>
      <c r="C663" s="22"/>
      <c r="D663" s="7"/>
      <c r="E663" s="22"/>
      <c r="F663" s="8"/>
      <c r="G663" s="7"/>
      <c r="H663" s="59"/>
    </row>
    <row r="664" spans="1:8" x14ac:dyDescent="0.3">
      <c r="A664" s="6"/>
      <c r="B664" s="7"/>
      <c r="C664" s="22"/>
      <c r="D664" s="7"/>
      <c r="E664" s="22"/>
      <c r="F664" s="8"/>
      <c r="G664" s="7"/>
      <c r="H664" s="59"/>
    </row>
    <row r="665" spans="1:8" ht="16.2" thickBot="1" x14ac:dyDescent="0.35">
      <c r="A665" s="6"/>
      <c r="B665" s="7"/>
      <c r="C665" s="7"/>
      <c r="D665" s="7"/>
      <c r="E665" s="22"/>
      <c r="F665" s="699"/>
      <c r="G665" s="699"/>
      <c r="H665" s="700"/>
    </row>
    <row r="666" spans="1:8" x14ac:dyDescent="0.3">
      <c r="A666" s="60" t="s">
        <v>45</v>
      </c>
      <c r="B666" s="61"/>
      <c r="C666" s="61"/>
      <c r="D666" s="61"/>
      <c r="E666" s="22"/>
      <c r="F666" s="8" t="s">
        <v>46</v>
      </c>
      <c r="G666" s="7"/>
      <c r="H666" s="84"/>
    </row>
    <row r="667" spans="1:8" ht="16.2" thickBot="1" x14ac:dyDescent="0.35">
      <c r="A667" s="6"/>
      <c r="B667" s="63"/>
      <c r="C667" s="63"/>
      <c r="D667" s="63"/>
      <c r="E667" s="22"/>
      <c r="F667" s="64"/>
      <c r="G667" s="63"/>
      <c r="H667" s="9"/>
    </row>
    <row r="668" spans="1:8" ht="85.95" customHeight="1" thickBot="1" x14ac:dyDescent="0.55000000000000004">
      <c r="A668" s="701" t="str">
        <f>+A63</f>
        <v>REPARACIONES LOCATIVAS LABORATORIO GENETICA REGIONAL NOR OCCIDENTE DEL INSTITUTO NACIONAL DE MEDICINA LEGAL Y CIENCIAS FORENSES.</v>
      </c>
      <c r="B668" s="702"/>
      <c r="C668" s="702"/>
      <c r="D668" s="702"/>
      <c r="E668" s="702"/>
      <c r="F668" s="702"/>
      <c r="G668" s="702"/>
      <c r="H668" s="703"/>
    </row>
    <row r="669" spans="1:8" ht="16.2" thickTop="1" x14ac:dyDescent="0.3">
      <c r="A669" s="704" t="str">
        <f>+A64</f>
        <v>PRESUPUESTO SISTEMA ELÉCTRICO, ILUMINACIÓN Y ALARMAS PARA EL PROYECTO DE REPARACIONES LOCATIVAS SEDE MEDELLIN DEL  INSTITUTO NACIONAL DE MEDICINA LEGAL Y CIENCIAS FORENSES</v>
      </c>
      <c r="B669" s="705"/>
      <c r="C669" s="705"/>
      <c r="D669" s="705"/>
      <c r="E669" s="705"/>
      <c r="F669" s="705"/>
      <c r="G669" s="705"/>
      <c r="H669" s="706"/>
    </row>
    <row r="670" spans="1:8" x14ac:dyDescent="0.3">
      <c r="A670" s="707"/>
      <c r="B670" s="708"/>
      <c r="C670" s="708"/>
      <c r="D670" s="708"/>
      <c r="E670" s="708"/>
      <c r="F670" s="708"/>
      <c r="G670" s="708"/>
      <c r="H670" s="709"/>
    </row>
    <row r="671" spans="1:8" x14ac:dyDescent="0.3">
      <c r="A671" s="710" t="s">
        <v>2</v>
      </c>
      <c r="B671" s="711"/>
      <c r="C671" s="711"/>
      <c r="D671" s="711"/>
      <c r="E671" s="711"/>
      <c r="F671" s="711"/>
      <c r="G671" s="711"/>
      <c r="H671" s="712"/>
    </row>
    <row r="672" spans="1:8" x14ac:dyDescent="0.3">
      <c r="A672" s="6"/>
      <c r="B672" s="7"/>
      <c r="C672" s="7"/>
      <c r="D672" s="7"/>
      <c r="E672" s="7"/>
      <c r="F672" s="8"/>
      <c r="G672" s="7"/>
      <c r="H672" s="9"/>
    </row>
    <row r="673" spans="1:8" x14ac:dyDescent="0.3">
      <c r="A673" s="10" t="s">
        <v>3</v>
      </c>
      <c r="B673" s="11" t="str">
        <f>+'[1]BASE DEL PRESUPUESTO'!B43</f>
        <v>3.1.13</v>
      </c>
      <c r="C673" s="12" t="s">
        <v>4</v>
      </c>
      <c r="D673" s="11" t="str">
        <f>+'[1]BASE DEL PRESUPUESTO'!D43</f>
        <v>UND</v>
      </c>
      <c r="E673" s="13" t="s">
        <v>5</v>
      </c>
      <c r="F673" s="14">
        <f>H710</f>
        <v>124048.48</v>
      </c>
      <c r="G673" s="12" t="s">
        <v>6</v>
      </c>
      <c r="H673" s="15" t="str">
        <f>+H69</f>
        <v>ENERO DE 2026</v>
      </c>
    </row>
    <row r="674" spans="1:8" ht="74.400000000000006" customHeight="1" x14ac:dyDescent="0.3">
      <c r="A674" s="16" t="s">
        <v>8</v>
      </c>
      <c r="B674" s="713" t="str">
        <f>+'[1]BASE DEL PRESUPUESTO'!C43</f>
        <v>Suministro de materiales y mano de obra para Instalación de salida para interruptor doble empotrado con independización del circuito de control de iluminación; (incluye interruptor, cableado en cable  4x12 AWG LSZH, conectores para empalme y demas elémentos consumibles para su correcta instalación).</v>
      </c>
      <c r="C674" s="713"/>
      <c r="D674" s="713"/>
      <c r="E674" s="713"/>
      <c r="F674" s="713"/>
      <c r="G674" s="713"/>
      <c r="H674" s="714"/>
    </row>
    <row r="675" spans="1:8" ht="16.2" thickBot="1" x14ac:dyDescent="0.35">
      <c r="A675" s="17"/>
      <c r="B675" s="18"/>
      <c r="C675" s="18"/>
      <c r="D675" s="18"/>
      <c r="E675" s="18"/>
      <c r="F675" s="19"/>
      <c r="G675" s="18"/>
      <c r="H675" s="20"/>
    </row>
    <row r="676" spans="1:8" ht="16.2" thickTop="1" x14ac:dyDescent="0.3">
      <c r="A676" s="21" t="s">
        <v>9</v>
      </c>
      <c r="B676" s="7"/>
      <c r="C676" s="7"/>
      <c r="D676" s="7"/>
      <c r="E676" s="22"/>
      <c r="F676" s="8"/>
      <c r="G676" s="7"/>
      <c r="H676" s="9"/>
    </row>
    <row r="677" spans="1:8" x14ac:dyDescent="0.3">
      <c r="A677" s="23" t="s">
        <v>10</v>
      </c>
      <c r="B677" s="24" t="s">
        <v>11</v>
      </c>
      <c r="C677" s="25"/>
      <c r="D677" s="25"/>
      <c r="E677" s="26" t="s">
        <v>12</v>
      </c>
      <c r="F677" s="27" t="s">
        <v>13</v>
      </c>
      <c r="G677" s="26" t="s">
        <v>14</v>
      </c>
      <c r="H677" s="28" t="s">
        <v>15</v>
      </c>
    </row>
    <row r="678" spans="1:8" ht="15.75" customHeight="1" x14ac:dyDescent="0.3">
      <c r="A678" s="29"/>
      <c r="B678" s="715" t="str">
        <f>'[1]Estudio de Mercado'!C27</f>
        <v>Cable de Cobre 12 AWG Libre Halogenos</v>
      </c>
      <c r="C678" s="716"/>
      <c r="D678" s="717"/>
      <c r="E678" s="504">
        <v>16</v>
      </c>
      <c r="F678" s="31" t="s">
        <v>16</v>
      </c>
      <c r="G678" s="32">
        <f>'[1]Estudio de Mercado'!P27</f>
        <v>2645</v>
      </c>
      <c r="H678" s="33">
        <f t="shared" ref="H678:H688" si="9">+E678*G678</f>
        <v>42320</v>
      </c>
    </row>
    <row r="679" spans="1:8" x14ac:dyDescent="0.3">
      <c r="A679" s="35"/>
      <c r="B679" s="715" t="str">
        <f>'[1]Estudio de Mercado'!C216</f>
        <v>Interruptor doble LEVITON linea decora blanco</v>
      </c>
      <c r="C679" s="716"/>
      <c r="D679" s="717"/>
      <c r="E679" s="85">
        <v>1</v>
      </c>
      <c r="F679" s="31" t="s">
        <v>13</v>
      </c>
      <c r="G679" s="34">
        <v>30917</v>
      </c>
      <c r="H679" s="33">
        <f t="shared" si="9"/>
        <v>30917</v>
      </c>
    </row>
    <row r="680" spans="1:8" x14ac:dyDescent="0.3">
      <c r="A680" s="35"/>
      <c r="B680" s="715" t="str">
        <f>'[1]Estudio de Mercado'!C221</f>
        <v>Tapa a presión para interruptor doble LEVITON</v>
      </c>
      <c r="C680" s="716"/>
      <c r="D680" s="717"/>
      <c r="E680" s="85">
        <v>1</v>
      </c>
      <c r="F680" s="31" t="s">
        <v>13</v>
      </c>
      <c r="G680" s="34">
        <f>'[1]Estudio de Mercado'!P221</f>
        <v>20700</v>
      </c>
      <c r="H680" s="33">
        <f t="shared" si="9"/>
        <v>20700</v>
      </c>
    </row>
    <row r="681" spans="1:8" x14ac:dyDescent="0.3">
      <c r="A681" s="35"/>
      <c r="B681" s="715" t="str">
        <f>'[1]Estudio de Mercado'!C226</f>
        <v>Conector rosca amarillo - rojo 3M X 100 Unidades</v>
      </c>
      <c r="C681" s="716"/>
      <c r="D681" s="717"/>
      <c r="E681" s="70">
        <v>0.04</v>
      </c>
      <c r="F681" s="31" t="s">
        <v>13</v>
      </c>
      <c r="G681" s="34">
        <f>'[1]Estudio de Mercado'!P226</f>
        <v>131985</v>
      </c>
      <c r="H681" s="33">
        <f t="shared" si="9"/>
        <v>5279.4000000000005</v>
      </c>
    </row>
    <row r="682" spans="1:8" x14ac:dyDescent="0.3">
      <c r="A682" s="35"/>
      <c r="B682" s="715" t="s">
        <v>17</v>
      </c>
      <c r="C682" s="716"/>
      <c r="D682" s="717"/>
      <c r="E682" s="85">
        <v>1</v>
      </c>
      <c r="F682" s="31" t="s">
        <v>18</v>
      </c>
      <c r="G682" s="34">
        <f>'[1]Estudio de Mercado'!P234</f>
        <v>2556</v>
      </c>
      <c r="H682" s="33">
        <f t="shared" si="9"/>
        <v>2556</v>
      </c>
    </row>
    <row r="683" spans="1:8" x14ac:dyDescent="0.3">
      <c r="A683" s="35"/>
      <c r="B683" s="715"/>
      <c r="C683" s="716"/>
      <c r="D683" s="717"/>
      <c r="E683" s="70"/>
      <c r="F683" s="31"/>
      <c r="G683" s="34"/>
      <c r="H683" s="33">
        <f t="shared" si="9"/>
        <v>0</v>
      </c>
    </row>
    <row r="684" spans="1:8" x14ac:dyDescent="0.3">
      <c r="A684" s="35"/>
      <c r="B684" s="715"/>
      <c r="C684" s="716"/>
      <c r="D684" s="717"/>
      <c r="E684" s="70"/>
      <c r="F684" s="31"/>
      <c r="G684" s="34"/>
      <c r="H684" s="33">
        <f t="shared" si="9"/>
        <v>0</v>
      </c>
    </row>
    <row r="685" spans="1:8" x14ac:dyDescent="0.3">
      <c r="A685" s="35"/>
      <c r="B685" s="715"/>
      <c r="C685" s="716"/>
      <c r="D685" s="717"/>
      <c r="E685" s="70"/>
      <c r="F685" s="31"/>
      <c r="G685" s="34"/>
      <c r="H685" s="33">
        <f t="shared" si="9"/>
        <v>0</v>
      </c>
    </row>
    <row r="686" spans="1:8" x14ac:dyDescent="0.3">
      <c r="A686" s="35"/>
      <c r="B686" s="715"/>
      <c r="C686" s="716"/>
      <c r="D686" s="717"/>
      <c r="E686" s="70"/>
      <c r="F686" s="31"/>
      <c r="G686" s="34"/>
      <c r="H686" s="33">
        <f t="shared" si="9"/>
        <v>0</v>
      </c>
    </row>
    <row r="687" spans="1:8" x14ac:dyDescent="0.3">
      <c r="A687" s="35"/>
      <c r="B687" s="715"/>
      <c r="C687" s="716"/>
      <c r="D687" s="717"/>
      <c r="E687" s="70"/>
      <c r="F687" s="31"/>
      <c r="G687" s="34"/>
      <c r="H687" s="33">
        <f t="shared" si="9"/>
        <v>0</v>
      </c>
    </row>
    <row r="688" spans="1:8" x14ac:dyDescent="0.3">
      <c r="A688" s="35"/>
      <c r="B688" s="715"/>
      <c r="C688" s="716"/>
      <c r="D688" s="717"/>
      <c r="E688" s="85"/>
      <c r="F688" s="31"/>
      <c r="G688" s="34"/>
      <c r="H688" s="33">
        <f t="shared" si="9"/>
        <v>0</v>
      </c>
    </row>
    <row r="689" spans="1:8" x14ac:dyDescent="0.3">
      <c r="A689" s="21" t="s">
        <v>19</v>
      </c>
      <c r="B689" s="7"/>
      <c r="C689" s="7"/>
      <c r="D689" s="7"/>
      <c r="E689" s="22"/>
      <c r="F689" s="8"/>
      <c r="G689" s="7"/>
      <c r="H689" s="37">
        <f>ROUND(SUM(H678:H688),0)</f>
        <v>101772</v>
      </c>
    </row>
    <row r="690" spans="1:8" x14ac:dyDescent="0.3">
      <c r="A690" s="6"/>
      <c r="B690" s="7"/>
      <c r="C690" s="7"/>
      <c r="D690" s="7"/>
      <c r="E690" s="22"/>
      <c r="F690" s="8"/>
      <c r="G690" s="7"/>
      <c r="H690" s="9"/>
    </row>
    <row r="691" spans="1:8" x14ac:dyDescent="0.3">
      <c r="A691" s="21" t="s">
        <v>20</v>
      </c>
      <c r="B691" s="7"/>
      <c r="C691" s="7"/>
      <c r="D691" s="7"/>
      <c r="E691" s="22"/>
      <c r="F691" s="8"/>
      <c r="G691" s="7"/>
      <c r="H691" s="9"/>
    </row>
    <row r="692" spans="1:8" ht="24.75" customHeight="1" x14ac:dyDescent="0.3">
      <c r="A692" s="23" t="s">
        <v>10</v>
      </c>
      <c r="B692" s="26" t="s">
        <v>11</v>
      </c>
      <c r="C692" s="71" t="s">
        <v>12</v>
      </c>
      <c r="D692" s="26" t="s">
        <v>13</v>
      </c>
      <c r="E692" s="718" t="s">
        <v>21</v>
      </c>
      <c r="F692" s="719"/>
      <c r="G692" s="26" t="s">
        <v>47</v>
      </c>
      <c r="H692" s="38" t="s">
        <v>14</v>
      </c>
    </row>
    <row r="693" spans="1:8" ht="34.5" customHeight="1" x14ac:dyDescent="0.3">
      <c r="A693" s="29"/>
      <c r="B693" s="72" t="s">
        <v>23</v>
      </c>
      <c r="C693" s="40">
        <v>1</v>
      </c>
      <c r="D693" s="40" t="s">
        <v>24</v>
      </c>
      <c r="E693" s="720">
        <f>+'[1]1- CUADRILLAS'!$D$47</f>
        <v>53500</v>
      </c>
      <c r="F693" s="721"/>
      <c r="G693" s="41">
        <v>0.36479401869158862</v>
      </c>
      <c r="H693" s="42">
        <f>((E693+F693)*C693)*G693</f>
        <v>19516.479999999992</v>
      </c>
    </row>
    <row r="694" spans="1:8" x14ac:dyDescent="0.3">
      <c r="A694" s="43"/>
      <c r="B694" s="44"/>
      <c r="C694" s="40"/>
      <c r="D694" s="40"/>
      <c r="E694" s="722"/>
      <c r="F694" s="723"/>
      <c r="G694" s="41"/>
      <c r="H694" s="42">
        <f>((E694+F694)*C694)*G694</f>
        <v>0</v>
      </c>
    </row>
    <row r="695" spans="1:8" x14ac:dyDescent="0.3">
      <c r="A695" s="43"/>
      <c r="B695" s="44"/>
      <c r="C695" s="40"/>
      <c r="D695" s="40"/>
      <c r="E695" s="722"/>
      <c r="F695" s="723"/>
      <c r="G695" s="40"/>
      <c r="H695" s="42"/>
    </row>
    <row r="696" spans="1:8" x14ac:dyDescent="0.3">
      <c r="A696" s="21" t="s">
        <v>25</v>
      </c>
      <c r="B696" s="7"/>
      <c r="C696" s="7"/>
      <c r="D696" s="7"/>
      <c r="E696" s="22"/>
      <c r="F696" s="8"/>
      <c r="G696" s="7"/>
      <c r="H696" s="37">
        <f>(SUM(H693:H695))</f>
        <v>19516.479999999992</v>
      </c>
    </row>
    <row r="697" spans="1:8" x14ac:dyDescent="0.3">
      <c r="A697" s="6"/>
      <c r="B697" s="7"/>
      <c r="C697" s="7"/>
      <c r="D697" s="7"/>
      <c r="E697" s="22"/>
      <c r="F697" s="8"/>
      <c r="G697" s="7"/>
      <c r="H697" s="9"/>
    </row>
    <row r="698" spans="1:8" x14ac:dyDescent="0.3">
      <c r="A698" s="21" t="s">
        <v>26</v>
      </c>
      <c r="B698" s="7"/>
      <c r="C698" s="7"/>
      <c r="D698" s="7"/>
      <c r="E698" s="22"/>
      <c r="F698" s="8"/>
      <c r="G698" s="7"/>
      <c r="H698" s="9"/>
    </row>
    <row r="699" spans="1:8" x14ac:dyDescent="0.3">
      <c r="A699" s="23" t="s">
        <v>10</v>
      </c>
      <c r="B699" s="718" t="s">
        <v>11</v>
      </c>
      <c r="C699" s="719"/>
      <c r="D699" s="71" t="s">
        <v>12</v>
      </c>
      <c r="E699" s="26" t="s">
        <v>13</v>
      </c>
      <c r="F699" s="27" t="s">
        <v>22</v>
      </c>
      <c r="G699" s="26" t="s">
        <v>48</v>
      </c>
      <c r="H699" s="38" t="s">
        <v>14</v>
      </c>
    </row>
    <row r="700" spans="1:8" x14ac:dyDescent="0.3">
      <c r="A700" s="43"/>
      <c r="B700" s="724" t="s">
        <v>28</v>
      </c>
      <c r="C700" s="725"/>
      <c r="D700" s="40">
        <v>1</v>
      </c>
      <c r="E700" s="40" t="s">
        <v>29</v>
      </c>
      <c r="F700" s="41">
        <v>0.08</v>
      </c>
      <c r="G700" s="40">
        <f>H696*0.1</f>
        <v>1951.6479999999992</v>
      </c>
      <c r="H700" s="42">
        <f>+G700*D700*F700</f>
        <v>156.13183999999995</v>
      </c>
    </row>
    <row r="701" spans="1:8" x14ac:dyDescent="0.3">
      <c r="A701" s="43"/>
      <c r="B701" s="724" t="s">
        <v>30</v>
      </c>
      <c r="C701" s="725"/>
      <c r="D701" s="40">
        <v>1</v>
      </c>
      <c r="E701" s="40" t="s">
        <v>29</v>
      </c>
      <c r="F701" s="41">
        <v>0.06</v>
      </c>
      <c r="G701" s="40">
        <f>'[1]Estudio de Mercado'!P477</f>
        <v>26300</v>
      </c>
      <c r="H701" s="42">
        <f>+G701*D701*F701</f>
        <v>1578</v>
      </c>
    </row>
    <row r="702" spans="1:8" x14ac:dyDescent="0.3">
      <c r="A702" s="21" t="s">
        <v>31</v>
      </c>
      <c r="B702" s="7"/>
      <c r="C702" s="7"/>
      <c r="D702" s="7"/>
      <c r="E702" s="22"/>
      <c r="F702" s="8"/>
      <c r="G702" s="7"/>
      <c r="H702" s="37">
        <f>ROUND(SUM(H700:H701),0)</f>
        <v>1734</v>
      </c>
    </row>
    <row r="703" spans="1:8" x14ac:dyDescent="0.3">
      <c r="A703" s="6"/>
      <c r="B703" s="7"/>
      <c r="C703" s="7"/>
      <c r="D703" s="7"/>
      <c r="E703" s="22"/>
      <c r="F703" s="8"/>
      <c r="G703" s="7"/>
      <c r="H703" s="9"/>
    </row>
    <row r="704" spans="1:8" x14ac:dyDescent="0.3">
      <c r="A704" s="21" t="s">
        <v>32</v>
      </c>
      <c r="B704" s="7"/>
      <c r="C704" s="7"/>
      <c r="D704" s="7"/>
      <c r="E704" s="22"/>
      <c r="F704" s="8"/>
      <c r="G704" s="7"/>
      <c r="H704" s="9"/>
    </row>
    <row r="705" spans="1:8" x14ac:dyDescent="0.3">
      <c r="A705" s="23" t="s">
        <v>10</v>
      </c>
      <c r="B705" s="718" t="s">
        <v>11</v>
      </c>
      <c r="C705" s="719"/>
      <c r="D705" s="26" t="s">
        <v>13</v>
      </c>
      <c r="E705" s="26" t="s">
        <v>12</v>
      </c>
      <c r="F705" s="27" t="s">
        <v>33</v>
      </c>
      <c r="G705" s="26" t="s">
        <v>34</v>
      </c>
      <c r="H705" s="38" t="s">
        <v>14</v>
      </c>
    </row>
    <row r="706" spans="1:8" x14ac:dyDescent="0.3">
      <c r="A706" s="43"/>
      <c r="B706" s="724" t="s">
        <v>35</v>
      </c>
      <c r="C706" s="725"/>
      <c r="D706" s="40" t="s">
        <v>36</v>
      </c>
      <c r="E706" s="40">
        <v>1</v>
      </c>
      <c r="F706" s="45">
        <f>'[1]Estudio de Mercado'!P483</f>
        <v>102570</v>
      </c>
      <c r="G706" s="46">
        <v>0.01</v>
      </c>
      <c r="H706" s="42">
        <f>+F706*G706</f>
        <v>1025.7</v>
      </c>
    </row>
    <row r="707" spans="1:8" x14ac:dyDescent="0.3">
      <c r="A707" s="43"/>
      <c r="B707" s="724"/>
      <c r="C707" s="725"/>
      <c r="D707" s="47"/>
      <c r="E707" s="47"/>
      <c r="F707" s="48"/>
      <c r="G707" s="49"/>
      <c r="H707" s="42"/>
    </row>
    <row r="708" spans="1:8" x14ac:dyDescent="0.3">
      <c r="A708" s="21" t="s">
        <v>37</v>
      </c>
      <c r="B708" s="7"/>
      <c r="C708" s="7"/>
      <c r="D708" s="7"/>
      <c r="E708" s="22"/>
      <c r="F708" s="8"/>
      <c r="G708" s="7"/>
      <c r="H708" s="37">
        <f>ROUND(SUM(H706:H707),0)</f>
        <v>1026</v>
      </c>
    </row>
    <row r="709" spans="1:8" x14ac:dyDescent="0.3">
      <c r="A709" s="21"/>
      <c r="B709" s="7"/>
      <c r="C709" s="7"/>
      <c r="D709" s="7"/>
      <c r="E709" s="50"/>
      <c r="F709" s="8"/>
      <c r="G709" s="7"/>
      <c r="H709" s="51"/>
    </row>
    <row r="710" spans="1:8" x14ac:dyDescent="0.3">
      <c r="A710" s="21" t="s">
        <v>38</v>
      </c>
      <c r="B710" s="7"/>
      <c r="C710" s="7"/>
      <c r="D710" s="7"/>
      <c r="E710" s="22"/>
      <c r="F710" s="8"/>
      <c r="G710" s="7"/>
      <c r="H710" s="37">
        <f>H689+H696+H702+H708</f>
        <v>124048.48</v>
      </c>
    </row>
    <row r="711" spans="1:8" x14ac:dyDescent="0.3">
      <c r="A711" s="21" t="s">
        <v>39</v>
      </c>
      <c r="B711" s="7"/>
      <c r="C711" s="7"/>
      <c r="D711" s="7"/>
      <c r="E711" s="22"/>
      <c r="F711" s="8"/>
      <c r="G711" s="7"/>
      <c r="H711" s="52">
        <f>+SUM(H712:H715)</f>
        <v>37152.519759999996</v>
      </c>
    </row>
    <row r="712" spans="1:8" x14ac:dyDescent="0.3">
      <c r="A712" s="21"/>
      <c r="B712" s="7"/>
      <c r="C712" s="7"/>
      <c r="D712" s="7"/>
      <c r="E712" s="22"/>
      <c r="F712" s="48" t="s">
        <v>40</v>
      </c>
      <c r="G712" s="53">
        <v>0.23</v>
      </c>
      <c r="H712" s="54">
        <f>+G712*H710</f>
        <v>28531.150399999999</v>
      </c>
    </row>
    <row r="713" spans="1:8" x14ac:dyDescent="0.3">
      <c r="A713" s="21"/>
      <c r="B713" s="7"/>
      <c r="C713" s="7"/>
      <c r="D713" s="7"/>
      <c r="E713" s="22"/>
      <c r="F713" s="48" t="s">
        <v>41</v>
      </c>
      <c r="G713" s="53">
        <v>0.01</v>
      </c>
      <c r="H713" s="54">
        <f>+G713*H710</f>
        <v>1240.4848</v>
      </c>
    </row>
    <row r="714" spans="1:8" x14ac:dyDescent="0.3">
      <c r="A714" s="21"/>
      <c r="B714" s="7"/>
      <c r="C714" s="7"/>
      <c r="D714" s="7"/>
      <c r="E714" s="22"/>
      <c r="F714" s="48" t="s">
        <v>42</v>
      </c>
      <c r="G714" s="53">
        <v>0.05</v>
      </c>
      <c r="H714" s="54">
        <f>+G714*H710</f>
        <v>6202.424</v>
      </c>
    </row>
    <row r="715" spans="1:8" x14ac:dyDescent="0.3">
      <c r="A715" s="21"/>
      <c r="B715" s="7"/>
      <c r="C715" s="7"/>
      <c r="D715" s="7"/>
      <c r="E715" s="22"/>
      <c r="F715" s="48" t="s">
        <v>43</v>
      </c>
      <c r="G715" s="53">
        <v>0.19</v>
      </c>
      <c r="H715" s="54">
        <f>+G715*H714</f>
        <v>1178.46056</v>
      </c>
    </row>
    <row r="716" spans="1:8" x14ac:dyDescent="0.3">
      <c r="A716" s="21"/>
      <c r="B716" s="7"/>
      <c r="C716" s="7"/>
      <c r="D716" s="7"/>
      <c r="E716" s="22"/>
      <c r="F716" s="726" t="s">
        <v>44</v>
      </c>
      <c r="G716" s="726"/>
      <c r="H716" s="55">
        <f>+ROUND(H710+H711,0)</f>
        <v>161201</v>
      </c>
    </row>
    <row r="717" spans="1:8" x14ac:dyDescent="0.3">
      <c r="A717" s="21"/>
      <c r="B717" s="7"/>
      <c r="C717" s="7"/>
      <c r="D717" s="7"/>
      <c r="E717" s="22"/>
      <c r="F717" s="8"/>
      <c r="G717" s="7"/>
      <c r="H717" s="56"/>
    </row>
    <row r="718" spans="1:8" ht="16.2" thickBot="1" x14ac:dyDescent="0.35">
      <c r="A718" s="17"/>
      <c r="B718" s="18"/>
      <c r="C718" s="7"/>
      <c r="D718" s="7"/>
      <c r="E718" s="22"/>
      <c r="F718" s="19"/>
      <c r="G718" s="18"/>
      <c r="H718" s="20"/>
    </row>
    <row r="719" spans="1:8" ht="16.2" thickTop="1" x14ac:dyDescent="0.3">
      <c r="A719" s="6"/>
      <c r="B719" s="7"/>
      <c r="C719" s="57"/>
      <c r="D719" s="58"/>
      <c r="E719" s="57"/>
      <c r="F719" s="8"/>
      <c r="G719" s="7"/>
      <c r="H719" s="59"/>
    </row>
    <row r="720" spans="1:8" x14ac:dyDescent="0.3">
      <c r="A720" s="6"/>
      <c r="B720" s="7"/>
      <c r="C720" s="22"/>
      <c r="D720" s="7"/>
      <c r="E720" s="22"/>
      <c r="F720" s="8"/>
      <c r="G720" s="7"/>
      <c r="H720" s="59"/>
    </row>
    <row r="721" spans="1:8" x14ac:dyDescent="0.3">
      <c r="A721" s="6"/>
      <c r="B721" s="7"/>
      <c r="C721" s="22"/>
      <c r="D721" s="7"/>
      <c r="E721" s="22"/>
      <c r="F721" s="8"/>
      <c r="G721" s="7"/>
      <c r="H721" s="59"/>
    </row>
    <row r="722" spans="1:8" x14ac:dyDescent="0.3">
      <c r="A722" s="6"/>
      <c r="B722" s="7"/>
      <c r="C722" s="22"/>
      <c r="D722" s="7"/>
      <c r="E722" s="22"/>
      <c r="F722" s="8"/>
      <c r="G722" s="7"/>
      <c r="H722" s="59"/>
    </row>
    <row r="723" spans="1:8" ht="16.2" thickBot="1" x14ac:dyDescent="0.35">
      <c r="A723" s="6"/>
      <c r="B723" s="7"/>
      <c r="C723" s="7"/>
      <c r="D723" s="7"/>
      <c r="E723" s="22"/>
      <c r="F723" s="699"/>
      <c r="G723" s="699"/>
      <c r="H723" s="700"/>
    </row>
    <row r="724" spans="1:8" x14ac:dyDescent="0.3">
      <c r="A724" s="60" t="s">
        <v>45</v>
      </c>
      <c r="B724" s="61"/>
      <c r="C724" s="61"/>
      <c r="D724" s="61"/>
      <c r="E724" s="22"/>
      <c r="F724" s="83" t="s">
        <v>46</v>
      </c>
      <c r="G724" s="7"/>
      <c r="H724" s="9"/>
    </row>
    <row r="725" spans="1:8" ht="16.2" thickBot="1" x14ac:dyDescent="0.35">
      <c r="A725" s="6"/>
      <c r="B725" s="7"/>
      <c r="C725" s="7"/>
      <c r="D725" s="63"/>
      <c r="E725" s="22"/>
      <c r="F725" s="8"/>
      <c r="G725" s="63"/>
      <c r="H725" s="65"/>
    </row>
    <row r="726" spans="1:8" ht="96.6" customHeight="1" thickBot="1" x14ac:dyDescent="0.55000000000000004">
      <c r="A726" s="701" t="str">
        <f>+A63</f>
        <v>REPARACIONES LOCATIVAS LABORATORIO GENETICA REGIONAL NOR OCCIDENTE DEL INSTITUTO NACIONAL DE MEDICINA LEGAL Y CIENCIAS FORENSES.</v>
      </c>
      <c r="B726" s="702"/>
      <c r="C726" s="702"/>
      <c r="D726" s="702"/>
      <c r="E726" s="702"/>
      <c r="F726" s="702"/>
      <c r="G726" s="702"/>
      <c r="H726" s="703"/>
    </row>
    <row r="727" spans="1:8" ht="16.2" thickTop="1" x14ac:dyDescent="0.3">
      <c r="A727" s="704" t="str">
        <f>+A64</f>
        <v>PRESUPUESTO SISTEMA ELÉCTRICO, ILUMINACIÓN Y ALARMAS PARA EL PROYECTO DE REPARACIONES LOCATIVAS SEDE MEDELLIN DEL  INSTITUTO NACIONAL DE MEDICINA LEGAL Y CIENCIAS FORENSES</v>
      </c>
      <c r="B727" s="705"/>
      <c r="C727" s="705"/>
      <c r="D727" s="705"/>
      <c r="E727" s="705"/>
      <c r="F727" s="705"/>
      <c r="G727" s="705"/>
      <c r="H727" s="706"/>
    </row>
    <row r="728" spans="1:8" x14ac:dyDescent="0.3">
      <c r="A728" s="707"/>
      <c r="B728" s="708"/>
      <c r="C728" s="708"/>
      <c r="D728" s="708"/>
      <c r="E728" s="708"/>
      <c r="F728" s="708"/>
      <c r="G728" s="708"/>
      <c r="H728" s="709"/>
    </row>
    <row r="729" spans="1:8" x14ac:dyDescent="0.3">
      <c r="A729" s="710" t="s">
        <v>2</v>
      </c>
      <c r="B729" s="711"/>
      <c r="C729" s="711"/>
      <c r="D729" s="711"/>
      <c r="E729" s="711"/>
      <c r="F729" s="711"/>
      <c r="G729" s="711"/>
      <c r="H729" s="712"/>
    </row>
    <row r="730" spans="1:8" x14ac:dyDescent="0.3">
      <c r="A730" s="6"/>
      <c r="B730" s="7"/>
      <c r="C730" s="7"/>
      <c r="D730" s="7"/>
      <c r="E730" s="7"/>
      <c r="F730" s="8"/>
      <c r="G730" s="7"/>
      <c r="H730" s="9"/>
    </row>
    <row r="731" spans="1:8" x14ac:dyDescent="0.3">
      <c r="A731" s="10" t="s">
        <v>3</v>
      </c>
      <c r="B731" s="11" t="str">
        <f>+'[1]BASE DEL PRESUPUESTO'!B44</f>
        <v>3.1.14</v>
      </c>
      <c r="C731" s="12" t="s">
        <v>4</v>
      </c>
      <c r="D731" s="11" t="str">
        <f>+'[1]BASE DEL PRESUPUESTO'!D44</f>
        <v>UND</v>
      </c>
      <c r="E731" s="13" t="s">
        <v>5</v>
      </c>
      <c r="F731" s="14">
        <f>H768</f>
        <v>139632.17080523205</v>
      </c>
      <c r="G731" s="12" t="s">
        <v>6</v>
      </c>
      <c r="H731" s="15" t="str">
        <f>+H69</f>
        <v>ENERO DE 2026</v>
      </c>
    </row>
    <row r="732" spans="1:8" ht="74.400000000000006" customHeight="1" x14ac:dyDescent="0.3">
      <c r="A732" s="16" t="s">
        <v>8</v>
      </c>
      <c r="B732" s="713" t="str">
        <f>+'[1]BASE DEL PRESUPUESTO'!C44</f>
        <v>Suministro de materiales y mano de obra para Instalación de salida para interruptor doble conmutable empotrado con independización del circuito de control de iluminación; (incluye interruptor, cableado en cable  4x12 AWG LSZH, conectores para empalme y demas elémentos consumibles para su correcta instalación).</v>
      </c>
      <c r="C732" s="713"/>
      <c r="D732" s="713"/>
      <c r="E732" s="713"/>
      <c r="F732" s="713"/>
      <c r="G732" s="713"/>
      <c r="H732" s="714"/>
    </row>
    <row r="733" spans="1:8" ht="16.2" thickBot="1" x14ac:dyDescent="0.35">
      <c r="A733" s="17"/>
      <c r="B733" s="18"/>
      <c r="C733" s="18"/>
      <c r="D733" s="18"/>
      <c r="E733" s="18"/>
      <c r="F733" s="19"/>
      <c r="G733" s="18"/>
      <c r="H733" s="20"/>
    </row>
    <row r="734" spans="1:8" ht="16.2" thickTop="1" x14ac:dyDescent="0.3">
      <c r="A734" s="21" t="s">
        <v>9</v>
      </c>
      <c r="B734" s="7"/>
      <c r="C734" s="7"/>
      <c r="D734" s="7"/>
      <c r="E734" s="22"/>
      <c r="F734" s="8"/>
      <c r="G734" s="7"/>
      <c r="H734" s="9"/>
    </row>
    <row r="735" spans="1:8" x14ac:dyDescent="0.3">
      <c r="A735" s="23" t="s">
        <v>10</v>
      </c>
      <c r="B735" s="24" t="s">
        <v>11</v>
      </c>
      <c r="C735" s="25"/>
      <c r="D735" s="25"/>
      <c r="E735" s="26" t="s">
        <v>12</v>
      </c>
      <c r="F735" s="27" t="s">
        <v>13</v>
      </c>
      <c r="G735" s="26" t="s">
        <v>14</v>
      </c>
      <c r="H735" s="28" t="s">
        <v>15</v>
      </c>
    </row>
    <row r="736" spans="1:8" ht="15.75" customHeight="1" x14ac:dyDescent="0.3">
      <c r="A736" s="29"/>
      <c r="B736" s="715" t="str">
        <f>'[1]Estudio de Mercado'!C27</f>
        <v>Cable de Cobre 12 AWG Libre Halogenos</v>
      </c>
      <c r="C736" s="716"/>
      <c r="D736" s="717"/>
      <c r="E736" s="85">
        <v>16</v>
      </c>
      <c r="F736" s="31" t="s">
        <v>16</v>
      </c>
      <c r="G736" s="32">
        <f>'[1]Estudio de Mercado'!P27</f>
        <v>2645</v>
      </c>
      <c r="H736" s="33">
        <f t="shared" ref="H736:H746" si="10">+E736*G736</f>
        <v>42320</v>
      </c>
    </row>
    <row r="737" spans="1:8" ht="31.5" customHeight="1" x14ac:dyDescent="0.3">
      <c r="A737" s="35"/>
      <c r="B737" s="735" t="str">
        <f>'[1]Estudio de Mercado'!C219</f>
        <v>Interruptor doble conmutable LEVITON linea decora blanco</v>
      </c>
      <c r="C737" s="736"/>
      <c r="D737" s="737"/>
      <c r="E737" s="85">
        <v>1</v>
      </c>
      <c r="F737" s="31" t="s">
        <v>13</v>
      </c>
      <c r="G737" s="503">
        <v>47496</v>
      </c>
      <c r="H737" s="33">
        <f t="shared" si="10"/>
        <v>47496</v>
      </c>
    </row>
    <row r="738" spans="1:8" x14ac:dyDescent="0.3">
      <c r="A738" s="35"/>
      <c r="B738" s="715" t="str">
        <f>'[1]Estudio de Mercado'!C221</f>
        <v>Tapa a presión para interruptor doble LEVITON</v>
      </c>
      <c r="C738" s="716"/>
      <c r="D738" s="717"/>
      <c r="E738" s="85">
        <v>1</v>
      </c>
      <c r="F738" s="31" t="s">
        <v>13</v>
      </c>
      <c r="G738" s="34">
        <f>'[1]Estudio de Mercado'!P221</f>
        <v>20700</v>
      </c>
      <c r="H738" s="33">
        <f t="shared" si="10"/>
        <v>20700</v>
      </c>
    </row>
    <row r="739" spans="1:8" x14ac:dyDescent="0.3">
      <c r="A739" s="35"/>
      <c r="B739" s="715" t="str">
        <f>'[1]Estudio de Mercado'!C226</f>
        <v>Conector rosca amarillo - rojo 3M X 100 Unidades</v>
      </c>
      <c r="C739" s="716"/>
      <c r="D739" s="717"/>
      <c r="E739" s="70">
        <v>0.04</v>
      </c>
      <c r="F739" s="31" t="s">
        <v>13</v>
      </c>
      <c r="G739" s="34">
        <f>'[1]Estudio de Mercado'!P226</f>
        <v>131985</v>
      </c>
      <c r="H739" s="33">
        <f t="shared" si="10"/>
        <v>5279.4000000000005</v>
      </c>
    </row>
    <row r="740" spans="1:8" x14ac:dyDescent="0.3">
      <c r="A740" s="35"/>
      <c r="B740" s="715" t="s">
        <v>17</v>
      </c>
      <c r="C740" s="716"/>
      <c r="D740" s="717"/>
      <c r="E740" s="85">
        <v>1</v>
      </c>
      <c r="F740" s="31" t="s">
        <v>18</v>
      </c>
      <c r="G740" s="34">
        <f>'[1]Estudio de Mercado'!P234</f>
        <v>2556</v>
      </c>
      <c r="H740" s="33">
        <f t="shared" si="10"/>
        <v>2556</v>
      </c>
    </row>
    <row r="741" spans="1:8" x14ac:dyDescent="0.3">
      <c r="A741" s="35"/>
      <c r="B741" s="715"/>
      <c r="C741" s="716"/>
      <c r="D741" s="717"/>
      <c r="E741" s="70"/>
      <c r="F741" s="31"/>
      <c r="G741" s="34"/>
      <c r="H741" s="33">
        <f t="shared" si="10"/>
        <v>0</v>
      </c>
    </row>
    <row r="742" spans="1:8" x14ac:dyDescent="0.3">
      <c r="A742" s="35"/>
      <c r="B742" s="715"/>
      <c r="C742" s="716"/>
      <c r="D742" s="717"/>
      <c r="E742" s="70"/>
      <c r="F742" s="31"/>
      <c r="G742" s="34"/>
      <c r="H742" s="33">
        <f t="shared" si="10"/>
        <v>0</v>
      </c>
    </row>
    <row r="743" spans="1:8" x14ac:dyDescent="0.3">
      <c r="A743" s="35"/>
      <c r="B743" s="715"/>
      <c r="C743" s="716"/>
      <c r="D743" s="717"/>
      <c r="E743" s="70"/>
      <c r="F743" s="31"/>
      <c r="G743" s="34"/>
      <c r="H743" s="33">
        <f t="shared" si="10"/>
        <v>0</v>
      </c>
    </row>
    <row r="744" spans="1:8" x14ac:dyDescent="0.3">
      <c r="A744" s="35"/>
      <c r="B744" s="715"/>
      <c r="C744" s="716"/>
      <c r="D744" s="717"/>
      <c r="E744" s="70"/>
      <c r="F744" s="31"/>
      <c r="G744" s="34"/>
      <c r="H744" s="33">
        <f t="shared" si="10"/>
        <v>0</v>
      </c>
    </row>
    <row r="745" spans="1:8" x14ac:dyDescent="0.3">
      <c r="A745" s="35"/>
      <c r="B745" s="715"/>
      <c r="C745" s="716"/>
      <c r="D745" s="717"/>
      <c r="E745" s="70"/>
      <c r="F745" s="31"/>
      <c r="G745" s="34"/>
      <c r="H745" s="33">
        <f t="shared" si="10"/>
        <v>0</v>
      </c>
    </row>
    <row r="746" spans="1:8" x14ac:dyDescent="0.3">
      <c r="A746" s="35"/>
      <c r="B746" s="715"/>
      <c r="C746" s="716"/>
      <c r="D746" s="717"/>
      <c r="E746" s="85"/>
      <c r="F746" s="31"/>
      <c r="G746" s="34"/>
      <c r="H746" s="33">
        <f t="shared" si="10"/>
        <v>0</v>
      </c>
    </row>
    <row r="747" spans="1:8" x14ac:dyDescent="0.3">
      <c r="A747" s="21" t="s">
        <v>19</v>
      </c>
      <c r="B747" s="7"/>
      <c r="C747" s="7"/>
      <c r="D747" s="7"/>
      <c r="E747" s="22"/>
      <c r="F747" s="8"/>
      <c r="G747" s="7"/>
      <c r="H747" s="37">
        <f>ROUND(SUM(H736:H746),0)</f>
        <v>118351</v>
      </c>
    </row>
    <row r="748" spans="1:8" x14ac:dyDescent="0.3">
      <c r="A748" s="6"/>
      <c r="B748" s="7"/>
      <c r="C748" s="7"/>
      <c r="D748" s="7"/>
      <c r="E748" s="22"/>
      <c r="F748" s="8"/>
      <c r="G748" s="7"/>
      <c r="H748" s="9"/>
    </row>
    <row r="749" spans="1:8" x14ac:dyDescent="0.3">
      <c r="A749" s="21" t="s">
        <v>20</v>
      </c>
      <c r="B749" s="7"/>
      <c r="C749" s="7"/>
      <c r="D749" s="7"/>
      <c r="E749" s="22"/>
      <c r="F749" s="8"/>
      <c r="G749" s="7"/>
      <c r="H749" s="9"/>
    </row>
    <row r="750" spans="1:8" ht="24.75" customHeight="1" x14ac:dyDescent="0.3">
      <c r="A750" s="23" t="s">
        <v>10</v>
      </c>
      <c r="B750" s="26" t="s">
        <v>11</v>
      </c>
      <c r="C750" s="71" t="s">
        <v>12</v>
      </c>
      <c r="D750" s="26" t="s">
        <v>13</v>
      </c>
      <c r="E750" s="718" t="s">
        <v>21</v>
      </c>
      <c r="F750" s="719"/>
      <c r="G750" s="26" t="s">
        <v>47</v>
      </c>
      <c r="H750" s="38" t="s">
        <v>14</v>
      </c>
    </row>
    <row r="751" spans="1:8" ht="34.5" customHeight="1" x14ac:dyDescent="0.3">
      <c r="A751" s="29"/>
      <c r="B751" s="72" t="s">
        <v>23</v>
      </c>
      <c r="C751" s="40">
        <v>1</v>
      </c>
      <c r="D751" s="40" t="s">
        <v>24</v>
      </c>
      <c r="E751" s="720">
        <f>+'[1]1- CUADRILLAS'!$D$47</f>
        <v>53500</v>
      </c>
      <c r="F751" s="721"/>
      <c r="G751" s="41">
        <v>0.34633964121929045</v>
      </c>
      <c r="H751" s="42">
        <f>((E751+F751)*C751)*G751</f>
        <v>18529.170805232039</v>
      </c>
    </row>
    <row r="752" spans="1:8" x14ac:dyDescent="0.3">
      <c r="A752" s="43"/>
      <c r="B752" s="44"/>
      <c r="C752" s="40"/>
      <c r="D752" s="40"/>
      <c r="E752" s="722"/>
      <c r="F752" s="723"/>
      <c r="G752" s="41"/>
      <c r="H752" s="42">
        <f>((E752+F752)*C752)*G752</f>
        <v>0</v>
      </c>
    </row>
    <row r="753" spans="1:8" x14ac:dyDescent="0.3">
      <c r="A753" s="43"/>
      <c r="B753" s="44"/>
      <c r="C753" s="40"/>
      <c r="D753" s="40"/>
      <c r="E753" s="722"/>
      <c r="F753" s="723"/>
      <c r="G753" s="40"/>
      <c r="H753" s="42"/>
    </row>
    <row r="754" spans="1:8" x14ac:dyDescent="0.3">
      <c r="A754" s="21" t="s">
        <v>25</v>
      </c>
      <c r="B754" s="7"/>
      <c r="C754" s="7"/>
      <c r="D754" s="7"/>
      <c r="E754" s="22"/>
      <c r="F754" s="8"/>
      <c r="G754" s="7"/>
      <c r="H754" s="37">
        <f>(SUM(H751:H753))</f>
        <v>18529.170805232039</v>
      </c>
    </row>
    <row r="755" spans="1:8" x14ac:dyDescent="0.3">
      <c r="A755" s="6"/>
      <c r="B755" s="7"/>
      <c r="C755" s="7"/>
      <c r="D755" s="7"/>
      <c r="E755" s="22"/>
      <c r="F755" s="8"/>
      <c r="G755" s="7"/>
      <c r="H755" s="9"/>
    </row>
    <row r="756" spans="1:8" x14ac:dyDescent="0.3">
      <c r="A756" s="21" t="s">
        <v>26</v>
      </c>
      <c r="B756" s="7"/>
      <c r="C756" s="7"/>
      <c r="D756" s="7"/>
      <c r="E756" s="22"/>
      <c r="F756" s="8"/>
      <c r="G756" s="7"/>
      <c r="H756" s="9"/>
    </row>
    <row r="757" spans="1:8" x14ac:dyDescent="0.3">
      <c r="A757" s="23" t="s">
        <v>10</v>
      </c>
      <c r="B757" s="718" t="s">
        <v>11</v>
      </c>
      <c r="C757" s="719"/>
      <c r="D757" s="71" t="s">
        <v>12</v>
      </c>
      <c r="E757" s="26" t="s">
        <v>13</v>
      </c>
      <c r="F757" s="27" t="s">
        <v>22</v>
      </c>
      <c r="G757" s="26" t="s">
        <v>48</v>
      </c>
      <c r="H757" s="38" t="s">
        <v>14</v>
      </c>
    </row>
    <row r="758" spans="1:8" x14ac:dyDescent="0.3">
      <c r="A758" s="43"/>
      <c r="B758" s="724" t="s">
        <v>28</v>
      </c>
      <c r="C758" s="725"/>
      <c r="D758" s="40">
        <v>1</v>
      </c>
      <c r="E758" s="40" t="s">
        <v>29</v>
      </c>
      <c r="F758" s="41">
        <v>0.08</v>
      </c>
      <c r="G758" s="40">
        <f>H754*0.1</f>
        <v>1852.917080523204</v>
      </c>
      <c r="H758" s="42">
        <f>+G758*D758*F758</f>
        <v>148.23336644185633</v>
      </c>
    </row>
    <row r="759" spans="1:8" x14ac:dyDescent="0.3">
      <c r="A759" s="43"/>
      <c r="B759" s="724" t="s">
        <v>30</v>
      </c>
      <c r="C759" s="725"/>
      <c r="D759" s="40">
        <v>1</v>
      </c>
      <c r="E759" s="40" t="s">
        <v>29</v>
      </c>
      <c r="F759" s="41">
        <v>0.06</v>
      </c>
      <c r="G759" s="40">
        <f>'[1]Estudio de Mercado'!P477</f>
        <v>26300</v>
      </c>
      <c r="H759" s="42">
        <f>+G759*D759*F759</f>
        <v>1578</v>
      </c>
    </row>
    <row r="760" spans="1:8" x14ac:dyDescent="0.3">
      <c r="A760" s="21" t="s">
        <v>31</v>
      </c>
      <c r="B760" s="7"/>
      <c r="C760" s="7"/>
      <c r="D760" s="7"/>
      <c r="E760" s="22"/>
      <c r="F760" s="8"/>
      <c r="G760" s="7"/>
      <c r="H760" s="37">
        <f>ROUND(SUM(H758:H759),0)</f>
        <v>1726</v>
      </c>
    </row>
    <row r="761" spans="1:8" x14ac:dyDescent="0.3">
      <c r="A761" s="6"/>
      <c r="B761" s="7"/>
      <c r="C761" s="7"/>
      <c r="D761" s="7"/>
      <c r="E761" s="22"/>
      <c r="F761" s="8"/>
      <c r="G761" s="7"/>
      <c r="H761" s="9"/>
    </row>
    <row r="762" spans="1:8" x14ac:dyDescent="0.3">
      <c r="A762" s="21" t="s">
        <v>32</v>
      </c>
      <c r="B762" s="7"/>
      <c r="C762" s="7"/>
      <c r="D762" s="7"/>
      <c r="E762" s="22"/>
      <c r="F762" s="8"/>
      <c r="G762" s="7"/>
      <c r="H762" s="9"/>
    </row>
    <row r="763" spans="1:8" x14ac:dyDescent="0.3">
      <c r="A763" s="23" t="s">
        <v>10</v>
      </c>
      <c r="B763" s="718" t="s">
        <v>11</v>
      </c>
      <c r="C763" s="719"/>
      <c r="D763" s="26" t="s">
        <v>13</v>
      </c>
      <c r="E763" s="26" t="s">
        <v>12</v>
      </c>
      <c r="F763" s="27" t="s">
        <v>33</v>
      </c>
      <c r="G763" s="26" t="s">
        <v>34</v>
      </c>
      <c r="H763" s="38" t="s">
        <v>14</v>
      </c>
    </row>
    <row r="764" spans="1:8" x14ac:dyDescent="0.3">
      <c r="A764" s="43"/>
      <c r="B764" s="724" t="s">
        <v>35</v>
      </c>
      <c r="C764" s="725"/>
      <c r="D764" s="40" t="s">
        <v>36</v>
      </c>
      <c r="E764" s="40">
        <v>1</v>
      </c>
      <c r="F764" s="45">
        <f>'[1]Estudio de Mercado'!P483</f>
        <v>102570</v>
      </c>
      <c r="G764" s="46">
        <v>0.01</v>
      </c>
      <c r="H764" s="42">
        <f>+F764*G764</f>
        <v>1025.7</v>
      </c>
    </row>
    <row r="765" spans="1:8" x14ac:dyDescent="0.3">
      <c r="A765" s="43"/>
      <c r="B765" s="724"/>
      <c r="C765" s="725"/>
      <c r="D765" s="47"/>
      <c r="E765" s="47"/>
      <c r="F765" s="48"/>
      <c r="G765" s="49"/>
      <c r="H765" s="42"/>
    </row>
    <row r="766" spans="1:8" x14ac:dyDescent="0.3">
      <c r="A766" s="21" t="s">
        <v>37</v>
      </c>
      <c r="B766" s="7"/>
      <c r="C766" s="7"/>
      <c r="D766" s="7"/>
      <c r="E766" s="22"/>
      <c r="F766" s="8"/>
      <c r="G766" s="7"/>
      <c r="H766" s="37">
        <f>ROUND(SUM(H764:H765),0)</f>
        <v>1026</v>
      </c>
    </row>
    <row r="767" spans="1:8" x14ac:dyDescent="0.3">
      <c r="A767" s="21"/>
      <c r="B767" s="7"/>
      <c r="C767" s="7"/>
      <c r="D767" s="7"/>
      <c r="E767" s="50"/>
      <c r="F767" s="8"/>
      <c r="G767" s="7"/>
      <c r="H767" s="51"/>
    </row>
    <row r="768" spans="1:8" x14ac:dyDescent="0.3">
      <c r="A768" s="21" t="s">
        <v>38</v>
      </c>
      <c r="B768" s="7"/>
      <c r="C768" s="7"/>
      <c r="D768" s="7"/>
      <c r="E768" s="22"/>
      <c r="F768" s="8"/>
      <c r="G768" s="7"/>
      <c r="H768" s="37">
        <f>H747+H754+H760+H766</f>
        <v>139632.17080523205</v>
      </c>
    </row>
    <row r="769" spans="1:8" x14ac:dyDescent="0.3">
      <c r="A769" s="21" t="s">
        <v>39</v>
      </c>
      <c r="B769" s="7"/>
      <c r="C769" s="7"/>
      <c r="D769" s="7"/>
      <c r="E769" s="22"/>
      <c r="F769" s="8"/>
      <c r="G769" s="7"/>
      <c r="H769" s="52">
        <f>+SUM(H770:H773)</f>
        <v>41819.835156166999</v>
      </c>
    </row>
    <row r="770" spans="1:8" x14ac:dyDescent="0.3">
      <c r="A770" s="21"/>
      <c r="B770" s="7"/>
      <c r="C770" s="7"/>
      <c r="D770" s="7"/>
      <c r="E770" s="22"/>
      <c r="F770" s="48" t="s">
        <v>40</v>
      </c>
      <c r="G770" s="53">
        <v>0.23</v>
      </c>
      <c r="H770" s="54">
        <f>+G770*H768</f>
        <v>32115.399285203373</v>
      </c>
    </row>
    <row r="771" spans="1:8" x14ac:dyDescent="0.3">
      <c r="A771" s="21"/>
      <c r="B771" s="7"/>
      <c r="C771" s="7"/>
      <c r="D771" s="7"/>
      <c r="E771" s="22"/>
      <c r="F771" s="48" t="s">
        <v>41</v>
      </c>
      <c r="G771" s="53">
        <v>0.01</v>
      </c>
      <c r="H771" s="54">
        <f>+G771*H768</f>
        <v>1396.3217080523204</v>
      </c>
    </row>
    <row r="772" spans="1:8" x14ac:dyDescent="0.3">
      <c r="A772" s="21"/>
      <c r="B772" s="7"/>
      <c r="C772" s="7"/>
      <c r="D772" s="7"/>
      <c r="E772" s="22"/>
      <c r="F772" s="48" t="s">
        <v>42</v>
      </c>
      <c r="G772" s="53">
        <v>0.05</v>
      </c>
      <c r="H772" s="54">
        <f>+G772*H768</f>
        <v>6981.6085402616027</v>
      </c>
    </row>
    <row r="773" spans="1:8" x14ac:dyDescent="0.3">
      <c r="A773" s="21"/>
      <c r="B773" s="7"/>
      <c r="C773" s="7"/>
      <c r="D773" s="7"/>
      <c r="E773" s="22"/>
      <c r="F773" s="48" t="s">
        <v>43</v>
      </c>
      <c r="G773" s="53">
        <v>0.19</v>
      </c>
      <c r="H773" s="54">
        <f>+G773*H772</f>
        <v>1326.5056226497045</v>
      </c>
    </row>
    <row r="774" spans="1:8" x14ac:dyDescent="0.3">
      <c r="A774" s="21"/>
      <c r="B774" s="7"/>
      <c r="C774" s="7"/>
      <c r="D774" s="7"/>
      <c r="E774" s="22"/>
      <c r="F774" s="726" t="s">
        <v>44</v>
      </c>
      <c r="G774" s="726"/>
      <c r="H774" s="55">
        <f>+ROUND(H768+H769,0)</f>
        <v>181452</v>
      </c>
    </row>
    <row r="775" spans="1:8" x14ac:dyDescent="0.3">
      <c r="A775" s="21"/>
      <c r="B775" s="7"/>
      <c r="C775" s="7"/>
      <c r="D775" s="7"/>
      <c r="E775" s="22"/>
      <c r="F775" s="8"/>
      <c r="G775" s="7"/>
      <c r="H775" s="56"/>
    </row>
    <row r="776" spans="1:8" ht="16.2" thickBot="1" x14ac:dyDescent="0.35">
      <c r="A776" s="17"/>
      <c r="B776" s="18"/>
      <c r="C776" s="7"/>
      <c r="D776" s="7"/>
      <c r="E776" s="22"/>
      <c r="F776" s="19"/>
      <c r="G776" s="18"/>
      <c r="H776" s="20"/>
    </row>
    <row r="777" spans="1:8" ht="16.2" thickTop="1" x14ac:dyDescent="0.3">
      <c r="A777" s="6"/>
      <c r="B777" s="7"/>
      <c r="C777" s="57"/>
      <c r="D777" s="58"/>
      <c r="E777" s="57"/>
      <c r="F777" s="8"/>
      <c r="G777" s="7"/>
      <c r="H777" s="59"/>
    </row>
    <row r="778" spans="1:8" x14ac:dyDescent="0.3">
      <c r="A778" s="6"/>
      <c r="B778" s="7"/>
      <c r="C778" s="22"/>
      <c r="D778" s="7"/>
      <c r="E778" s="22"/>
      <c r="F778" s="8"/>
      <c r="G778" s="7"/>
      <c r="H778" s="59"/>
    </row>
    <row r="779" spans="1:8" x14ac:dyDescent="0.3">
      <c r="A779" s="6"/>
      <c r="B779" s="7"/>
      <c r="C779" s="22"/>
      <c r="D779" s="7"/>
      <c r="E779" s="22"/>
      <c r="F779" s="8"/>
      <c r="G779" s="7"/>
      <c r="H779" s="59"/>
    </row>
    <row r="780" spans="1:8" x14ac:dyDescent="0.3">
      <c r="A780" s="6"/>
      <c r="B780" s="7"/>
      <c r="C780" s="22"/>
      <c r="D780" s="7"/>
      <c r="E780" s="22"/>
      <c r="F780" s="8"/>
      <c r="G780" s="7"/>
      <c r="H780" s="59"/>
    </row>
    <row r="781" spans="1:8" ht="16.2" thickBot="1" x14ac:dyDescent="0.35">
      <c r="A781" s="6"/>
      <c r="B781" s="7"/>
      <c r="C781" s="7"/>
      <c r="D781" s="7"/>
      <c r="E781" s="22"/>
      <c r="F781" s="699"/>
      <c r="G781" s="699"/>
      <c r="H781" s="700"/>
    </row>
    <row r="782" spans="1:8" x14ac:dyDescent="0.3">
      <c r="A782" s="60" t="s">
        <v>45</v>
      </c>
      <c r="B782" s="61"/>
      <c r="C782" s="61"/>
      <c r="D782" s="61"/>
      <c r="E782" s="22"/>
      <c r="F782" s="8" t="s">
        <v>46</v>
      </c>
      <c r="G782" s="7"/>
      <c r="H782" s="9"/>
    </row>
    <row r="783" spans="1:8" x14ac:dyDescent="0.3">
      <c r="A783" s="484"/>
      <c r="B783" s="482"/>
      <c r="C783" s="482"/>
      <c r="D783" s="482"/>
      <c r="E783" s="482"/>
      <c r="F783" s="483"/>
      <c r="G783" s="482"/>
      <c r="H783" s="481"/>
    </row>
    <row r="784" spans="1:8" ht="84" customHeight="1" thickBot="1" x14ac:dyDescent="0.55000000000000004">
      <c r="A784" s="727" t="str">
        <f>+A63</f>
        <v>REPARACIONES LOCATIVAS LABORATORIO GENETICA REGIONAL NOR OCCIDENTE DEL INSTITUTO NACIONAL DE MEDICINA LEGAL Y CIENCIAS FORENSES.</v>
      </c>
      <c r="B784" s="728"/>
      <c r="C784" s="728"/>
      <c r="D784" s="728"/>
      <c r="E784" s="728"/>
      <c r="F784" s="728"/>
      <c r="G784" s="728"/>
      <c r="H784" s="729"/>
    </row>
    <row r="785" spans="1:8" ht="16.2" thickTop="1" x14ac:dyDescent="0.3">
      <c r="A785" s="704" t="str">
        <f>+A64</f>
        <v>PRESUPUESTO SISTEMA ELÉCTRICO, ILUMINACIÓN Y ALARMAS PARA EL PROYECTO DE REPARACIONES LOCATIVAS SEDE MEDELLIN DEL  INSTITUTO NACIONAL DE MEDICINA LEGAL Y CIENCIAS FORENSES</v>
      </c>
      <c r="B785" s="705"/>
      <c r="C785" s="705"/>
      <c r="D785" s="705"/>
      <c r="E785" s="705"/>
      <c r="F785" s="705"/>
      <c r="G785" s="705"/>
      <c r="H785" s="706"/>
    </row>
    <row r="786" spans="1:8" x14ac:dyDescent="0.3">
      <c r="A786" s="707"/>
      <c r="B786" s="708"/>
      <c r="C786" s="708"/>
      <c r="D786" s="708"/>
      <c r="E786" s="708"/>
      <c r="F786" s="708"/>
      <c r="G786" s="708"/>
      <c r="H786" s="709"/>
    </row>
    <row r="787" spans="1:8" x14ac:dyDescent="0.3">
      <c r="A787" s="710" t="s">
        <v>2</v>
      </c>
      <c r="B787" s="711"/>
      <c r="C787" s="711"/>
      <c r="D787" s="711"/>
      <c r="E787" s="711"/>
      <c r="F787" s="711"/>
      <c r="G787" s="711"/>
      <c r="H787" s="712"/>
    </row>
    <row r="788" spans="1:8" x14ac:dyDescent="0.3">
      <c r="A788" s="6"/>
      <c r="B788" s="7"/>
      <c r="C788" s="7"/>
      <c r="D788" s="7"/>
      <c r="E788" s="7"/>
      <c r="F788" s="8"/>
      <c r="G788" s="7"/>
      <c r="H788" s="9"/>
    </row>
    <row r="789" spans="1:8" x14ac:dyDescent="0.3">
      <c r="A789" s="10" t="s">
        <v>3</v>
      </c>
      <c r="B789" s="11" t="str">
        <f>+'[1]BASE DEL PRESUPUESTO'!B45</f>
        <v>3.1.15</v>
      </c>
      <c r="C789" s="12" t="s">
        <v>4</v>
      </c>
      <c r="D789" s="11" t="str">
        <f>+'[1]BASE DEL PRESUPUESTO'!D45</f>
        <v>UND</v>
      </c>
      <c r="E789" s="13" t="s">
        <v>5</v>
      </c>
      <c r="F789" s="14">
        <f>H826</f>
        <v>83634.47</v>
      </c>
      <c r="G789" s="12" t="s">
        <v>6</v>
      </c>
      <c r="H789" s="15" t="str">
        <f>+H69</f>
        <v>ENERO DE 2026</v>
      </c>
    </row>
    <row r="790" spans="1:8" ht="74.400000000000006" customHeight="1" x14ac:dyDescent="0.3">
      <c r="A790" s="16" t="s">
        <v>8</v>
      </c>
      <c r="B790" s="713" t="str">
        <f>+'[1]BASE DEL PRESUPUESTO'!C45</f>
        <v>Suministro de materiales y mano de obra para Instalación de salida para interruptor sencillo conmutable empotrado con independización del circuito de control de iluminación; (incluye interruptor, cableado en cable  3x12 AWG LSZH, conectores para empalme y demas elémentos consumibles para su correcta instalación).</v>
      </c>
      <c r="C790" s="713"/>
      <c r="D790" s="713"/>
      <c r="E790" s="713"/>
      <c r="F790" s="713"/>
      <c r="G790" s="713"/>
      <c r="H790" s="714"/>
    </row>
    <row r="791" spans="1:8" ht="16.2" thickBot="1" x14ac:dyDescent="0.35">
      <c r="A791" s="17"/>
      <c r="B791" s="18"/>
      <c r="C791" s="18"/>
      <c r="D791" s="18"/>
      <c r="E791" s="18"/>
      <c r="F791" s="19"/>
      <c r="G791" s="18"/>
      <c r="H791" s="20"/>
    </row>
    <row r="792" spans="1:8" ht="16.2" thickTop="1" x14ac:dyDescent="0.3">
      <c r="A792" s="21" t="s">
        <v>9</v>
      </c>
      <c r="B792" s="7"/>
      <c r="C792" s="7"/>
      <c r="D792" s="7"/>
      <c r="E792" s="22"/>
      <c r="F792" s="8"/>
      <c r="G792" s="7"/>
      <c r="H792" s="9"/>
    </row>
    <row r="793" spans="1:8" x14ac:dyDescent="0.3">
      <c r="A793" s="23" t="s">
        <v>10</v>
      </c>
      <c r="B793" s="24" t="s">
        <v>11</v>
      </c>
      <c r="C793" s="25"/>
      <c r="D793" s="25"/>
      <c r="E793" s="26" t="s">
        <v>12</v>
      </c>
      <c r="F793" s="27" t="s">
        <v>13</v>
      </c>
      <c r="G793" s="26" t="s">
        <v>14</v>
      </c>
      <c r="H793" s="28" t="s">
        <v>15</v>
      </c>
    </row>
    <row r="794" spans="1:8" ht="15.75" customHeight="1" x14ac:dyDescent="0.3">
      <c r="A794" s="29"/>
      <c r="B794" s="715" t="str">
        <f>'[1]Estudio de Mercado'!C27</f>
        <v>Cable de Cobre 12 AWG Libre Halogenos</v>
      </c>
      <c r="C794" s="716"/>
      <c r="D794" s="717"/>
      <c r="E794" s="85">
        <v>12</v>
      </c>
      <c r="F794" s="31" t="s">
        <v>16</v>
      </c>
      <c r="G794" s="32">
        <f>'[1]Estudio de Mercado'!P27</f>
        <v>2645</v>
      </c>
      <c r="H794" s="33">
        <f t="shared" ref="H794:H804" si="11">+E794*G794</f>
        <v>31740</v>
      </c>
    </row>
    <row r="795" spans="1:8" ht="33" customHeight="1" x14ac:dyDescent="0.3">
      <c r="A795" s="35"/>
      <c r="B795" s="735" t="str">
        <f>'[1]Estudio de Mercado'!C218</f>
        <v>Interruptor sencillo conmutable LEVITON linea decora blanco</v>
      </c>
      <c r="C795" s="736"/>
      <c r="D795" s="737"/>
      <c r="E795" s="85">
        <v>1</v>
      </c>
      <c r="F795" s="31" t="s">
        <v>13</v>
      </c>
      <c r="G795" s="503">
        <v>15251</v>
      </c>
      <c r="H795" s="33">
        <f t="shared" si="11"/>
        <v>15251</v>
      </c>
    </row>
    <row r="796" spans="1:8" x14ac:dyDescent="0.3">
      <c r="A796" s="35"/>
      <c r="B796" s="715" t="str">
        <f>'[1]Estudio de Mercado'!C220</f>
        <v>Tapa a presión para interruptor sencillo LEVITON</v>
      </c>
      <c r="C796" s="716"/>
      <c r="D796" s="717"/>
      <c r="E796" s="85">
        <v>1</v>
      </c>
      <c r="F796" s="31" t="s">
        <v>13</v>
      </c>
      <c r="G796" s="34">
        <f>'[1]Estudio de Mercado'!P220</f>
        <v>13098</v>
      </c>
      <c r="H796" s="33">
        <f t="shared" si="11"/>
        <v>13098</v>
      </c>
    </row>
    <row r="797" spans="1:8" x14ac:dyDescent="0.3">
      <c r="A797" s="35"/>
      <c r="B797" s="715" t="str">
        <f>'[1]Estudio de Mercado'!C226</f>
        <v>Conector rosca amarillo - rojo 3M X 100 Unidades</v>
      </c>
      <c r="C797" s="716"/>
      <c r="D797" s="717"/>
      <c r="E797" s="70">
        <v>0.03</v>
      </c>
      <c r="F797" s="31" t="s">
        <v>13</v>
      </c>
      <c r="G797" s="34">
        <f>'[1]Estudio de Mercado'!P226</f>
        <v>131985</v>
      </c>
      <c r="H797" s="33">
        <f t="shared" si="11"/>
        <v>3959.5499999999997</v>
      </c>
    </row>
    <row r="798" spans="1:8" x14ac:dyDescent="0.3">
      <c r="A798" s="35"/>
      <c r="B798" s="715" t="s">
        <v>17</v>
      </c>
      <c r="C798" s="716"/>
      <c r="D798" s="717"/>
      <c r="E798" s="85">
        <v>1</v>
      </c>
      <c r="F798" s="31" t="s">
        <v>18</v>
      </c>
      <c r="G798" s="34">
        <f>'[1]Estudio de Mercado'!P234</f>
        <v>2556</v>
      </c>
      <c r="H798" s="33">
        <f t="shared" si="11"/>
        <v>2556</v>
      </c>
    </row>
    <row r="799" spans="1:8" x14ac:dyDescent="0.3">
      <c r="A799" s="35"/>
      <c r="B799" s="715"/>
      <c r="C799" s="716"/>
      <c r="D799" s="717"/>
      <c r="E799" s="70"/>
      <c r="F799" s="31"/>
      <c r="G799" s="34"/>
      <c r="H799" s="33">
        <f t="shared" si="11"/>
        <v>0</v>
      </c>
    </row>
    <row r="800" spans="1:8" x14ac:dyDescent="0.3">
      <c r="A800" s="35"/>
      <c r="B800" s="715"/>
      <c r="C800" s="716"/>
      <c r="D800" s="717"/>
      <c r="E800" s="70"/>
      <c r="F800" s="31"/>
      <c r="G800" s="34"/>
      <c r="H800" s="33">
        <f t="shared" si="11"/>
        <v>0</v>
      </c>
    </row>
    <row r="801" spans="1:8" x14ac:dyDescent="0.3">
      <c r="A801" s="35"/>
      <c r="B801" s="715"/>
      <c r="C801" s="716"/>
      <c r="D801" s="717"/>
      <c r="E801" s="70"/>
      <c r="F801" s="31"/>
      <c r="G801" s="34"/>
      <c r="H801" s="33">
        <f t="shared" si="11"/>
        <v>0</v>
      </c>
    </row>
    <row r="802" spans="1:8" x14ac:dyDescent="0.3">
      <c r="A802" s="35"/>
      <c r="B802" s="715"/>
      <c r="C802" s="716"/>
      <c r="D802" s="717"/>
      <c r="E802" s="70"/>
      <c r="F802" s="31"/>
      <c r="G802" s="34"/>
      <c r="H802" s="33">
        <f t="shared" si="11"/>
        <v>0</v>
      </c>
    </row>
    <row r="803" spans="1:8" x14ac:dyDescent="0.3">
      <c r="A803" s="35"/>
      <c r="B803" s="715"/>
      <c r="C803" s="716"/>
      <c r="D803" s="717"/>
      <c r="E803" s="70"/>
      <c r="F803" s="31"/>
      <c r="G803" s="34"/>
      <c r="H803" s="33">
        <f t="shared" si="11"/>
        <v>0</v>
      </c>
    </row>
    <row r="804" spans="1:8" x14ac:dyDescent="0.3">
      <c r="A804" s="35"/>
      <c r="B804" s="715"/>
      <c r="C804" s="716"/>
      <c r="D804" s="717"/>
      <c r="E804" s="85"/>
      <c r="F804" s="31"/>
      <c r="G804" s="34"/>
      <c r="H804" s="33">
        <f t="shared" si="11"/>
        <v>0</v>
      </c>
    </row>
    <row r="805" spans="1:8" x14ac:dyDescent="0.3">
      <c r="A805" s="21" t="s">
        <v>19</v>
      </c>
      <c r="B805" s="7"/>
      <c r="C805" s="7"/>
      <c r="D805" s="7"/>
      <c r="E805" s="22"/>
      <c r="F805" s="8"/>
      <c r="G805" s="7"/>
      <c r="H805" s="37">
        <f>ROUND(SUM(H794:H804),0)</f>
        <v>66605</v>
      </c>
    </row>
    <row r="806" spans="1:8" x14ac:dyDescent="0.3">
      <c r="A806" s="6"/>
      <c r="B806" s="7"/>
      <c r="C806" s="7"/>
      <c r="D806" s="7"/>
      <c r="E806" s="22"/>
      <c r="F806" s="8"/>
      <c r="G806" s="7"/>
      <c r="H806" s="9"/>
    </row>
    <row r="807" spans="1:8" x14ac:dyDescent="0.3">
      <c r="A807" s="21" t="s">
        <v>20</v>
      </c>
      <c r="B807" s="7"/>
      <c r="C807" s="7"/>
      <c r="D807" s="7"/>
      <c r="E807" s="22"/>
      <c r="F807" s="8"/>
      <c r="G807" s="7"/>
      <c r="H807" s="9"/>
    </row>
    <row r="808" spans="1:8" ht="24.75" customHeight="1" x14ac:dyDescent="0.3">
      <c r="A808" s="23" t="s">
        <v>10</v>
      </c>
      <c r="B808" s="26" t="s">
        <v>11</v>
      </c>
      <c r="C808" s="71" t="s">
        <v>12</v>
      </c>
      <c r="D808" s="26" t="s">
        <v>13</v>
      </c>
      <c r="E808" s="718" t="s">
        <v>21</v>
      </c>
      <c r="F808" s="719"/>
      <c r="G808" s="26" t="s">
        <v>47</v>
      </c>
      <c r="H808" s="38" t="s">
        <v>14</v>
      </c>
    </row>
    <row r="809" spans="1:8" ht="34.5" customHeight="1" x14ac:dyDescent="0.3">
      <c r="A809" s="29"/>
      <c r="B809" s="72" t="s">
        <v>23</v>
      </c>
      <c r="C809" s="40">
        <v>1</v>
      </c>
      <c r="D809" s="40" t="s">
        <v>24</v>
      </c>
      <c r="E809" s="720">
        <f>+'[1]1- CUADRILLAS'!$D$47</f>
        <v>53500</v>
      </c>
      <c r="F809" s="721"/>
      <c r="G809" s="41">
        <v>0.26486859813084118</v>
      </c>
      <c r="H809" s="42">
        <f>((E809+F809)*C809)*G809</f>
        <v>14170.470000000003</v>
      </c>
    </row>
    <row r="810" spans="1:8" x14ac:dyDescent="0.3">
      <c r="A810" s="43"/>
      <c r="B810" s="44"/>
      <c r="C810" s="40"/>
      <c r="D810" s="40"/>
      <c r="E810" s="722"/>
      <c r="F810" s="723"/>
      <c r="G810" s="41"/>
      <c r="H810" s="42">
        <f>((E810+F810)*C810)*G810</f>
        <v>0</v>
      </c>
    </row>
    <row r="811" spans="1:8" x14ac:dyDescent="0.3">
      <c r="A811" s="43"/>
      <c r="B811" s="44"/>
      <c r="C811" s="40"/>
      <c r="D811" s="40"/>
      <c r="E811" s="722"/>
      <c r="F811" s="723"/>
      <c r="G811" s="40"/>
      <c r="H811" s="42"/>
    </row>
    <row r="812" spans="1:8" x14ac:dyDescent="0.3">
      <c r="A812" s="21" t="s">
        <v>25</v>
      </c>
      <c r="B812" s="7"/>
      <c r="C812" s="7"/>
      <c r="D812" s="7"/>
      <c r="E812" s="22"/>
      <c r="F812" s="8"/>
      <c r="G812" s="7"/>
      <c r="H812" s="37">
        <f>(SUM(H809:H811))</f>
        <v>14170.470000000003</v>
      </c>
    </row>
    <row r="813" spans="1:8" x14ac:dyDescent="0.3">
      <c r="A813" s="6"/>
      <c r="B813" s="7"/>
      <c r="C813" s="7"/>
      <c r="D813" s="7"/>
      <c r="E813" s="22"/>
      <c r="F813" s="8"/>
      <c r="G813" s="7"/>
      <c r="H813" s="9"/>
    </row>
    <row r="814" spans="1:8" x14ac:dyDescent="0.3">
      <c r="A814" s="21" t="s">
        <v>26</v>
      </c>
      <c r="B814" s="7"/>
      <c r="C814" s="7"/>
      <c r="D814" s="7"/>
      <c r="E814" s="22"/>
      <c r="F814" s="8"/>
      <c r="G814" s="7"/>
      <c r="H814" s="9"/>
    </row>
    <row r="815" spans="1:8" x14ac:dyDescent="0.3">
      <c r="A815" s="23" t="s">
        <v>10</v>
      </c>
      <c r="B815" s="718" t="s">
        <v>11</v>
      </c>
      <c r="C815" s="719"/>
      <c r="D815" s="71" t="s">
        <v>12</v>
      </c>
      <c r="E815" s="26" t="s">
        <v>13</v>
      </c>
      <c r="F815" s="27" t="s">
        <v>22</v>
      </c>
      <c r="G815" s="26" t="s">
        <v>48</v>
      </c>
      <c r="H815" s="38" t="s">
        <v>14</v>
      </c>
    </row>
    <row r="816" spans="1:8" x14ac:dyDescent="0.3">
      <c r="A816" s="43"/>
      <c r="B816" s="724" t="s">
        <v>28</v>
      </c>
      <c r="C816" s="725"/>
      <c r="D816" s="40">
        <v>1</v>
      </c>
      <c r="E816" s="40" t="s">
        <v>29</v>
      </c>
      <c r="F816" s="41">
        <v>0.18</v>
      </c>
      <c r="G816" s="40">
        <f>H812*0.1</f>
        <v>1417.0470000000005</v>
      </c>
      <c r="H816" s="42">
        <f>+G816*D816*F816</f>
        <v>255.06846000000007</v>
      </c>
    </row>
    <row r="817" spans="1:8" x14ac:dyDescent="0.3">
      <c r="A817" s="43"/>
      <c r="B817" s="724" t="s">
        <v>30</v>
      </c>
      <c r="C817" s="725"/>
      <c r="D817" s="40">
        <v>1</v>
      </c>
      <c r="E817" s="40" t="s">
        <v>29</v>
      </c>
      <c r="F817" s="41">
        <v>0.06</v>
      </c>
      <c r="G817" s="40">
        <f>'[1]Estudio de Mercado'!P477</f>
        <v>26300</v>
      </c>
      <c r="H817" s="42">
        <f>+G817*D817*F817</f>
        <v>1578</v>
      </c>
    </row>
    <row r="818" spans="1:8" x14ac:dyDescent="0.3">
      <c r="A818" s="21" t="s">
        <v>31</v>
      </c>
      <c r="B818" s="7"/>
      <c r="C818" s="7"/>
      <c r="D818" s="7"/>
      <c r="E818" s="22"/>
      <c r="F818" s="8"/>
      <c r="G818" s="7"/>
      <c r="H818" s="37">
        <f>ROUND(SUM(H816:H817),0)</f>
        <v>1833</v>
      </c>
    </row>
    <row r="819" spans="1:8" x14ac:dyDescent="0.3">
      <c r="A819" s="6"/>
      <c r="B819" s="7"/>
      <c r="C819" s="7"/>
      <c r="D819" s="7"/>
      <c r="E819" s="22"/>
      <c r="F819" s="8"/>
      <c r="G819" s="7"/>
      <c r="H819" s="9"/>
    </row>
    <row r="820" spans="1:8" x14ac:dyDescent="0.3">
      <c r="A820" s="21" t="s">
        <v>32</v>
      </c>
      <c r="B820" s="7"/>
      <c r="C820" s="7"/>
      <c r="D820" s="7"/>
      <c r="E820" s="22"/>
      <c r="F820" s="8"/>
      <c r="G820" s="7"/>
      <c r="H820" s="9"/>
    </row>
    <row r="821" spans="1:8" x14ac:dyDescent="0.3">
      <c r="A821" s="23" t="s">
        <v>10</v>
      </c>
      <c r="B821" s="718" t="s">
        <v>11</v>
      </c>
      <c r="C821" s="719"/>
      <c r="D821" s="26" t="s">
        <v>13</v>
      </c>
      <c r="E821" s="26" t="s">
        <v>12</v>
      </c>
      <c r="F821" s="27" t="s">
        <v>33</v>
      </c>
      <c r="G821" s="26" t="s">
        <v>34</v>
      </c>
      <c r="H821" s="38" t="s">
        <v>14</v>
      </c>
    </row>
    <row r="822" spans="1:8" x14ac:dyDescent="0.3">
      <c r="A822" s="43"/>
      <c r="B822" s="724" t="s">
        <v>35</v>
      </c>
      <c r="C822" s="725"/>
      <c r="D822" s="40" t="s">
        <v>36</v>
      </c>
      <c r="E822" s="40">
        <v>1</v>
      </c>
      <c r="F822" s="45">
        <f>'[1]Estudio de Mercado'!P483</f>
        <v>102570</v>
      </c>
      <c r="G822" s="46">
        <v>0.01</v>
      </c>
      <c r="H822" s="42">
        <f>+F822*G822</f>
        <v>1025.7</v>
      </c>
    </row>
    <row r="823" spans="1:8" x14ac:dyDescent="0.3">
      <c r="A823" s="43"/>
      <c r="B823" s="724"/>
      <c r="C823" s="725"/>
      <c r="D823" s="47"/>
      <c r="E823" s="47"/>
      <c r="F823" s="48"/>
      <c r="G823" s="49"/>
      <c r="H823" s="42"/>
    </row>
    <row r="824" spans="1:8" x14ac:dyDescent="0.3">
      <c r="A824" s="21" t="s">
        <v>37</v>
      </c>
      <c r="B824" s="7"/>
      <c r="C824" s="7"/>
      <c r="D824" s="7"/>
      <c r="E824" s="22"/>
      <c r="F824" s="8"/>
      <c r="G824" s="7"/>
      <c r="H824" s="37">
        <f>ROUND(SUM(H822:H823),0)</f>
        <v>1026</v>
      </c>
    </row>
    <row r="825" spans="1:8" x14ac:dyDescent="0.3">
      <c r="A825" s="21"/>
      <c r="B825" s="7"/>
      <c r="C825" s="7"/>
      <c r="D825" s="7"/>
      <c r="E825" s="50"/>
      <c r="F825" s="8"/>
      <c r="G825" s="7"/>
      <c r="H825" s="51"/>
    </row>
    <row r="826" spans="1:8" x14ac:dyDescent="0.3">
      <c r="A826" s="21" t="s">
        <v>38</v>
      </c>
      <c r="B826" s="7"/>
      <c r="C826" s="7"/>
      <c r="D826" s="7"/>
      <c r="E826" s="22"/>
      <c r="F826" s="8"/>
      <c r="G826" s="7"/>
      <c r="H826" s="37">
        <f>H805+H812+H818+H824</f>
        <v>83634.47</v>
      </c>
    </row>
    <row r="827" spans="1:8" x14ac:dyDescent="0.3">
      <c r="A827" s="21" t="s">
        <v>39</v>
      </c>
      <c r="B827" s="7"/>
      <c r="C827" s="7"/>
      <c r="D827" s="7"/>
      <c r="E827" s="22"/>
      <c r="F827" s="8"/>
      <c r="G827" s="7"/>
      <c r="H827" s="52">
        <f>+SUM(H828:H831)</f>
        <v>25048.523765000002</v>
      </c>
    </row>
    <row r="828" spans="1:8" x14ac:dyDescent="0.3">
      <c r="A828" s="21"/>
      <c r="B828" s="7"/>
      <c r="C828" s="7"/>
      <c r="D828" s="7"/>
      <c r="E828" s="22"/>
      <c r="F828" s="48" t="s">
        <v>40</v>
      </c>
      <c r="G828" s="53">
        <v>0.23</v>
      </c>
      <c r="H828" s="54">
        <f>+G828*H826</f>
        <v>19235.928100000001</v>
      </c>
    </row>
    <row r="829" spans="1:8" x14ac:dyDescent="0.3">
      <c r="A829" s="21"/>
      <c r="B829" s="7"/>
      <c r="C829" s="7"/>
      <c r="D829" s="7"/>
      <c r="E829" s="22"/>
      <c r="F829" s="48" t="s">
        <v>41</v>
      </c>
      <c r="G829" s="53">
        <v>0.01</v>
      </c>
      <c r="H829" s="54">
        <f>+G829*H826</f>
        <v>836.34469999999999</v>
      </c>
    </row>
    <row r="830" spans="1:8" x14ac:dyDescent="0.3">
      <c r="A830" s="21"/>
      <c r="B830" s="7"/>
      <c r="C830" s="7"/>
      <c r="D830" s="7"/>
      <c r="E830" s="22"/>
      <c r="F830" s="48" t="s">
        <v>42</v>
      </c>
      <c r="G830" s="53">
        <v>0.05</v>
      </c>
      <c r="H830" s="54">
        <f>+G830*H826</f>
        <v>4181.7235000000001</v>
      </c>
    </row>
    <row r="831" spans="1:8" x14ac:dyDescent="0.3">
      <c r="A831" s="21"/>
      <c r="B831" s="7"/>
      <c r="C831" s="7"/>
      <c r="D831" s="7"/>
      <c r="E831" s="22"/>
      <c r="F831" s="48" t="s">
        <v>43</v>
      </c>
      <c r="G831" s="53">
        <v>0.19</v>
      </c>
      <c r="H831" s="54">
        <f>+G831*H830</f>
        <v>794.52746500000001</v>
      </c>
    </row>
    <row r="832" spans="1:8" x14ac:dyDescent="0.3">
      <c r="A832" s="21"/>
      <c r="B832" s="7"/>
      <c r="C832" s="7"/>
      <c r="D832" s="7"/>
      <c r="E832" s="22"/>
      <c r="F832" s="726" t="s">
        <v>44</v>
      </c>
      <c r="G832" s="726"/>
      <c r="H832" s="55">
        <f>+ROUND(H826+H827,0)</f>
        <v>108683</v>
      </c>
    </row>
    <row r="833" spans="1:8" x14ac:dyDescent="0.3">
      <c r="A833" s="21"/>
      <c r="B833" s="7"/>
      <c r="C833" s="7"/>
      <c r="D833" s="7"/>
      <c r="E833" s="22"/>
      <c r="F833" s="8"/>
      <c r="G833" s="7"/>
      <c r="H833" s="56"/>
    </row>
    <row r="834" spans="1:8" ht="16.2" thickBot="1" x14ac:dyDescent="0.35">
      <c r="A834" s="17"/>
      <c r="B834" s="18"/>
      <c r="C834" s="7"/>
      <c r="D834" s="7"/>
      <c r="E834" s="22"/>
      <c r="F834" s="19"/>
      <c r="G834" s="18"/>
      <c r="H834" s="20"/>
    </row>
    <row r="835" spans="1:8" ht="16.2" thickTop="1" x14ac:dyDescent="0.3">
      <c r="A835" s="6"/>
      <c r="B835" s="7"/>
      <c r="C835" s="57"/>
      <c r="D835" s="58"/>
      <c r="E835" s="57"/>
      <c r="F835" s="8"/>
      <c r="G835" s="7"/>
      <c r="H835" s="59"/>
    </row>
    <row r="836" spans="1:8" x14ac:dyDescent="0.3">
      <c r="A836" s="6"/>
      <c r="B836" s="7"/>
      <c r="C836" s="22"/>
      <c r="D836" s="7"/>
      <c r="E836" s="22"/>
      <c r="F836" s="8"/>
      <c r="G836" s="7"/>
      <c r="H836" s="59"/>
    </row>
    <row r="837" spans="1:8" x14ac:dyDescent="0.3">
      <c r="A837" s="6"/>
      <c r="B837" s="7"/>
      <c r="C837" s="22"/>
      <c r="D837" s="7"/>
      <c r="E837" s="22"/>
      <c r="F837" s="8"/>
      <c r="G837" s="7"/>
      <c r="H837" s="59"/>
    </row>
    <row r="838" spans="1:8" x14ac:dyDescent="0.3">
      <c r="A838" s="6"/>
      <c r="B838" s="7"/>
      <c r="C838" s="22"/>
      <c r="D838" s="7"/>
      <c r="E838" s="22"/>
      <c r="F838" s="8"/>
      <c r="G838" s="7"/>
      <c r="H838" s="59"/>
    </row>
    <row r="839" spans="1:8" ht="16.2" thickBot="1" x14ac:dyDescent="0.35">
      <c r="A839" s="6"/>
      <c r="B839" s="7"/>
      <c r="C839" s="7"/>
      <c r="D839" s="7"/>
      <c r="E839" s="22"/>
      <c r="F839" s="699"/>
      <c r="G839" s="699"/>
      <c r="H839" s="700"/>
    </row>
    <row r="840" spans="1:8" x14ac:dyDescent="0.3">
      <c r="A840" s="60" t="s">
        <v>45</v>
      </c>
      <c r="B840" s="61"/>
      <c r="C840" s="61"/>
      <c r="D840" s="61"/>
      <c r="E840" s="22"/>
      <c r="F840" s="8" t="s">
        <v>46</v>
      </c>
      <c r="G840" s="7"/>
      <c r="H840" s="9"/>
    </row>
    <row r="841" spans="1:8" ht="16.2" thickBot="1" x14ac:dyDescent="0.35">
      <c r="A841" s="62"/>
      <c r="B841" s="63"/>
      <c r="C841" s="63"/>
      <c r="D841" s="63"/>
      <c r="E841" s="74"/>
      <c r="F841" s="64"/>
      <c r="G841" s="63"/>
      <c r="H841" s="65"/>
    </row>
    <row r="842" spans="1:8" ht="96" customHeight="1" thickBot="1" x14ac:dyDescent="0.55000000000000004">
      <c r="A842" s="701" t="str">
        <f>+A63</f>
        <v>REPARACIONES LOCATIVAS LABORATORIO GENETICA REGIONAL NOR OCCIDENTE DEL INSTITUTO NACIONAL DE MEDICINA LEGAL Y CIENCIAS FORENSES.</v>
      </c>
      <c r="B842" s="702"/>
      <c r="C842" s="702"/>
      <c r="D842" s="702"/>
      <c r="E842" s="702"/>
      <c r="F842" s="702"/>
      <c r="G842" s="702"/>
      <c r="H842" s="703"/>
    </row>
    <row r="843" spans="1:8" ht="16.2" thickTop="1" x14ac:dyDescent="0.3">
      <c r="A843" s="704" t="str">
        <f>+A64</f>
        <v>PRESUPUESTO SISTEMA ELÉCTRICO, ILUMINACIÓN Y ALARMAS PARA EL PROYECTO DE REPARACIONES LOCATIVAS SEDE MEDELLIN DEL  INSTITUTO NACIONAL DE MEDICINA LEGAL Y CIENCIAS FORENSES</v>
      </c>
      <c r="B843" s="705"/>
      <c r="C843" s="705"/>
      <c r="D843" s="705"/>
      <c r="E843" s="705"/>
      <c r="F843" s="705"/>
      <c r="G843" s="705"/>
      <c r="H843" s="706"/>
    </row>
    <row r="844" spans="1:8" x14ac:dyDescent="0.3">
      <c r="A844" s="707"/>
      <c r="B844" s="708"/>
      <c r="C844" s="708"/>
      <c r="D844" s="708"/>
      <c r="E844" s="708"/>
      <c r="F844" s="708"/>
      <c r="G844" s="708"/>
      <c r="H844" s="709"/>
    </row>
    <row r="845" spans="1:8" x14ac:dyDescent="0.3">
      <c r="A845" s="710" t="s">
        <v>2</v>
      </c>
      <c r="B845" s="711"/>
      <c r="C845" s="711"/>
      <c r="D845" s="711"/>
      <c r="E845" s="711"/>
      <c r="F845" s="711"/>
      <c r="G845" s="711"/>
      <c r="H845" s="712"/>
    </row>
    <row r="846" spans="1:8" x14ac:dyDescent="0.3">
      <c r="A846" s="6"/>
      <c r="B846" s="7"/>
      <c r="C846" s="7"/>
      <c r="D846" s="7"/>
      <c r="E846" s="7"/>
      <c r="F846" s="8"/>
      <c r="G846" s="7"/>
      <c r="H846" s="9"/>
    </row>
    <row r="847" spans="1:8" x14ac:dyDescent="0.3">
      <c r="A847" s="10" t="s">
        <v>3</v>
      </c>
      <c r="B847" s="11" t="str">
        <f>+'[1]BASE DEL PRESUPUESTO'!B46</f>
        <v>3.1.16</v>
      </c>
      <c r="C847" s="12" t="s">
        <v>4</v>
      </c>
      <c r="D847" s="11" t="str">
        <f>+'[1]BASE DEL PRESUPUESTO'!D46</f>
        <v>UND</v>
      </c>
      <c r="E847" s="13" t="s">
        <v>5</v>
      </c>
      <c r="F847" s="14">
        <f>+H883</f>
        <v>152213.93</v>
      </c>
      <c r="G847" s="12" t="s">
        <v>6</v>
      </c>
      <c r="H847" s="15" t="str">
        <f>+H69</f>
        <v>ENERO DE 2026</v>
      </c>
    </row>
    <row r="848" spans="1:8" ht="81" customHeight="1" x14ac:dyDescent="0.3">
      <c r="A848" s="16" t="s">
        <v>8</v>
      </c>
      <c r="B848" s="741" t="str">
        <f>+'[1]BASE DEL PRESUPUESTO'!C46</f>
        <v>Suministro de materiales y mano de obra para Instalación de salida para iluminación; (incluye tomacorriente monofásico doble 2P+T, 15A-120V, cableado en cable  3x12 AWG, tuberia conduit EMT de 3/4", cajas de paso, conectores para empalme, soporteria necesaria, perfiles riel chanel donde se requiera, grapas, pernos de anclaje, abrazaderas y demas elémentos consumibles para su correcta instalación).</v>
      </c>
      <c r="C848" s="741"/>
      <c r="D848" s="741"/>
      <c r="E848" s="741"/>
      <c r="F848" s="741"/>
      <c r="G848" s="741"/>
      <c r="H848" s="742"/>
    </row>
    <row r="849" spans="1:8" ht="16.2" thickBot="1" x14ac:dyDescent="0.35">
      <c r="A849" s="17"/>
      <c r="B849" s="18"/>
      <c r="C849" s="18"/>
      <c r="D849" s="18"/>
      <c r="E849" s="18"/>
      <c r="F849" s="19"/>
      <c r="G849" s="18"/>
      <c r="H849" s="20"/>
    </row>
    <row r="850" spans="1:8" ht="16.2" thickTop="1" x14ac:dyDescent="0.3">
      <c r="A850" s="21" t="s">
        <v>9</v>
      </c>
      <c r="B850" s="7"/>
      <c r="C850" s="7"/>
      <c r="D850" s="7"/>
      <c r="E850" s="22"/>
      <c r="F850" s="8"/>
      <c r="G850" s="7"/>
      <c r="H850" s="9"/>
    </row>
    <row r="851" spans="1:8" x14ac:dyDescent="0.3">
      <c r="A851" s="75" t="s">
        <v>10</v>
      </c>
      <c r="B851" s="748" t="s">
        <v>11</v>
      </c>
      <c r="C851" s="749"/>
      <c r="D851" s="750"/>
      <c r="E851" s="76" t="s">
        <v>12</v>
      </c>
      <c r="F851" s="77" t="s">
        <v>13</v>
      </c>
      <c r="G851" s="76" t="s">
        <v>14</v>
      </c>
      <c r="H851" s="78" t="s">
        <v>15</v>
      </c>
    </row>
    <row r="852" spans="1:8" x14ac:dyDescent="0.3">
      <c r="A852" s="29"/>
      <c r="B852" s="715" t="str">
        <f>+'[1]Estudio de Mercado'!C38</f>
        <v>Cable trenzado 3x12 AWG libre de halogenos fase roja</v>
      </c>
      <c r="C852" s="716"/>
      <c r="D852" s="717"/>
      <c r="E852" s="30">
        <v>8</v>
      </c>
      <c r="F852" s="31" t="s">
        <v>16</v>
      </c>
      <c r="G852" s="32">
        <v>8366</v>
      </c>
      <c r="H852" s="33">
        <f t="shared" ref="H852:H862" si="12">+E852*G852</f>
        <v>66928</v>
      </c>
    </row>
    <row r="853" spans="1:8" x14ac:dyDescent="0.3">
      <c r="A853" s="29"/>
      <c r="B853" s="715" t="str">
        <f>+'[1]Estudio de Mercado'!C109</f>
        <v>Tubo metálico EMT conduit de 3/4" x 3m</v>
      </c>
      <c r="C853" s="716"/>
      <c r="D853" s="717"/>
      <c r="E853" s="30">
        <v>1</v>
      </c>
      <c r="F853" s="31" t="s">
        <v>16</v>
      </c>
      <c r="G853" s="32">
        <f>+'[1]Estudio de Mercado'!P109</f>
        <v>32420</v>
      </c>
      <c r="H853" s="33">
        <f t="shared" si="12"/>
        <v>32420</v>
      </c>
    </row>
    <row r="854" spans="1:8" x14ac:dyDescent="0.3">
      <c r="A854" s="29"/>
      <c r="B854" s="715" t="str">
        <f>+'[1]Estudio de Mercado'!C155</f>
        <v>Caja 2400 galvanizada</v>
      </c>
      <c r="C854" s="716"/>
      <c r="D854" s="717"/>
      <c r="E854" s="30">
        <v>1</v>
      </c>
      <c r="F854" s="31" t="s">
        <v>13</v>
      </c>
      <c r="G854" s="32">
        <f>+'[1]Estudio de Mercado'!P155</f>
        <v>4453</v>
      </c>
      <c r="H854" s="33">
        <f t="shared" si="12"/>
        <v>4453</v>
      </c>
    </row>
    <row r="855" spans="1:8" x14ac:dyDescent="0.3">
      <c r="A855" s="29"/>
      <c r="B855" s="715" t="str">
        <f>+'[1]Estudio de Mercado'!C154</f>
        <v>Caja 5800 galvanizada</v>
      </c>
      <c r="C855" s="716"/>
      <c r="D855" s="717"/>
      <c r="E855" s="30">
        <v>1</v>
      </c>
      <c r="F855" s="31" t="s">
        <v>13</v>
      </c>
      <c r="G855" s="32">
        <f>+'[1]Estudio de Mercado'!P154</f>
        <v>2221</v>
      </c>
      <c r="H855" s="33">
        <f t="shared" si="12"/>
        <v>2221</v>
      </c>
    </row>
    <row r="856" spans="1:8" x14ac:dyDescent="0.3">
      <c r="A856" s="29"/>
      <c r="B856" s="715" t="str">
        <f>+'[1]Estudio de Mercado'!C98</f>
        <v>Riel chanel 4x2x3m troquelado</v>
      </c>
      <c r="C856" s="716"/>
      <c r="D856" s="717"/>
      <c r="E856" s="30">
        <v>0.06</v>
      </c>
      <c r="F856" s="31" t="s">
        <v>13</v>
      </c>
      <c r="G856" s="32">
        <f>+'[1]Estudio de Mercado'!P98</f>
        <v>35776</v>
      </c>
      <c r="H856" s="33">
        <f t="shared" si="12"/>
        <v>2146.56</v>
      </c>
    </row>
    <row r="857" spans="1:8" x14ac:dyDescent="0.3">
      <c r="A857" s="29"/>
      <c r="B857" s="715" t="str">
        <f>+'[1]Estudio de Mercado'!C128</f>
        <v>Grapa metálica aleta doble 3/4"</v>
      </c>
      <c r="C857" s="716"/>
      <c r="D857" s="717"/>
      <c r="E857" s="30">
        <v>2</v>
      </c>
      <c r="F857" s="31" t="s">
        <v>13</v>
      </c>
      <c r="G857" s="32">
        <f>+'[1]Estudio de Mercado'!P128</f>
        <v>477</v>
      </c>
      <c r="H857" s="33">
        <f t="shared" si="12"/>
        <v>954</v>
      </c>
    </row>
    <row r="858" spans="1:8" x14ac:dyDescent="0.3">
      <c r="A858" s="29"/>
      <c r="B858" s="715" t="str">
        <f>+'[1]Estudio de Mercado'!C99</f>
        <v>Perno de anclaje 1/2"</v>
      </c>
      <c r="C858" s="716"/>
      <c r="D858" s="717"/>
      <c r="E858" s="30">
        <v>0.4</v>
      </c>
      <c r="F858" s="31" t="s">
        <v>16</v>
      </c>
      <c r="G858" s="32">
        <f>+'[1]Estudio de Mercado'!P99</f>
        <v>14990</v>
      </c>
      <c r="H858" s="33">
        <f t="shared" si="12"/>
        <v>5996</v>
      </c>
    </row>
    <row r="859" spans="1:8" x14ac:dyDescent="0.3">
      <c r="A859" s="35"/>
      <c r="B859" s="715" t="str">
        <f>+'[1]Estudio de Mercado'!C226</f>
        <v>Conector rosca amarillo - rojo 3M X 100 Unidades</v>
      </c>
      <c r="C859" s="716"/>
      <c r="D859" s="717"/>
      <c r="E859" s="30">
        <v>0.03</v>
      </c>
      <c r="F859" s="31" t="s">
        <v>18</v>
      </c>
      <c r="G859" s="32">
        <f>'[1]Estudio de Mercado'!P226</f>
        <v>131985</v>
      </c>
      <c r="H859" s="33">
        <f t="shared" si="12"/>
        <v>3959.5499999999997</v>
      </c>
    </row>
    <row r="860" spans="1:8" x14ac:dyDescent="0.3">
      <c r="A860" s="35"/>
      <c r="B860" s="715" t="str">
        <f>+'[1]Estudio de Mercado'!C209</f>
        <v>Toma doble polo a tierra 20A, 250V color blanco 6-20R</v>
      </c>
      <c r="C860" s="716"/>
      <c r="D860" s="717"/>
      <c r="E860" s="30">
        <v>1</v>
      </c>
      <c r="F860" s="31" t="s">
        <v>13</v>
      </c>
      <c r="G860" s="32">
        <f>+'[1]Estudio de Mercado'!P209</f>
        <v>10742</v>
      </c>
      <c r="H860" s="33">
        <f t="shared" si="12"/>
        <v>10742</v>
      </c>
    </row>
    <row r="861" spans="1:8" x14ac:dyDescent="0.3">
      <c r="A861" s="35"/>
      <c r="B861" s="715" t="str">
        <f>+'[1]Estudio de Mercado'!C212</f>
        <v>Tapa para toma doble LEVITONG Blanca</v>
      </c>
      <c r="C861" s="716"/>
      <c r="D861" s="717"/>
      <c r="E861" s="30">
        <v>2</v>
      </c>
      <c r="F861" s="31" t="s">
        <v>13</v>
      </c>
      <c r="G861" s="32">
        <f>+'[1]Estudio de Mercado'!P212</f>
        <v>1913</v>
      </c>
      <c r="H861" s="33">
        <f t="shared" si="12"/>
        <v>3826</v>
      </c>
    </row>
    <row r="862" spans="1:8" x14ac:dyDescent="0.3">
      <c r="A862" s="35"/>
      <c r="B862" s="715" t="s">
        <v>17</v>
      </c>
      <c r="C862" s="716"/>
      <c r="D862" s="717"/>
      <c r="E862" s="30">
        <v>1</v>
      </c>
      <c r="F862" s="31" t="s">
        <v>18</v>
      </c>
      <c r="G862" s="34">
        <f>'[1]Estudio de Mercado'!P234</f>
        <v>2556</v>
      </c>
      <c r="H862" s="33">
        <f t="shared" si="12"/>
        <v>2556</v>
      </c>
    </row>
    <row r="863" spans="1:8" x14ac:dyDescent="0.3">
      <c r="A863" s="21" t="s">
        <v>19</v>
      </c>
      <c r="B863" s="7"/>
      <c r="C863" s="7"/>
      <c r="D863" s="7"/>
      <c r="E863" s="22"/>
      <c r="F863" s="8"/>
      <c r="G863" s="7"/>
      <c r="H863" s="37">
        <f>SUM(H852:H862)</f>
        <v>136202.10999999999</v>
      </c>
    </row>
    <row r="864" spans="1:8" x14ac:dyDescent="0.3">
      <c r="A864" s="6"/>
      <c r="B864" s="7"/>
      <c r="C864" s="7"/>
      <c r="D864" s="7"/>
      <c r="E864" s="22"/>
      <c r="F864" s="8"/>
      <c r="G864" s="7"/>
      <c r="H864" s="9"/>
    </row>
    <row r="865" spans="1:8" x14ac:dyDescent="0.3">
      <c r="A865" s="21" t="s">
        <v>20</v>
      </c>
      <c r="B865" s="7"/>
      <c r="C865" s="7"/>
      <c r="D865" s="7"/>
      <c r="E865" s="22"/>
      <c r="F865" s="8"/>
      <c r="G865" s="7"/>
      <c r="H865" s="9"/>
    </row>
    <row r="866" spans="1:8" x14ac:dyDescent="0.3">
      <c r="A866" s="23" t="s">
        <v>10</v>
      </c>
      <c r="B866" s="26" t="s">
        <v>11</v>
      </c>
      <c r="C866" s="26" t="s">
        <v>12</v>
      </c>
      <c r="D866" s="26" t="s">
        <v>13</v>
      </c>
      <c r="E866" s="718" t="s">
        <v>159</v>
      </c>
      <c r="F866" s="719"/>
      <c r="G866" s="26" t="s">
        <v>22</v>
      </c>
      <c r="H866" s="38" t="s">
        <v>14</v>
      </c>
    </row>
    <row r="867" spans="1:8" ht="31.2" x14ac:dyDescent="0.3">
      <c r="A867" s="29"/>
      <c r="B867" s="494" t="s">
        <v>23</v>
      </c>
      <c r="C867" s="40">
        <v>1</v>
      </c>
      <c r="D867" s="40"/>
      <c r="E867" s="720">
        <f>+'[1]1- CUADRILLAS'!$D$47</f>
        <v>53500</v>
      </c>
      <c r="F867" s="721"/>
      <c r="G867" s="41">
        <v>0.13188659951270959</v>
      </c>
      <c r="H867" s="42">
        <f>((E867+F867)*C867)*G867</f>
        <v>7055.933073929963</v>
      </c>
    </row>
    <row r="868" spans="1:8" x14ac:dyDescent="0.3">
      <c r="A868" s="21" t="s">
        <v>25</v>
      </c>
      <c r="B868" s="7"/>
      <c r="C868" s="7"/>
      <c r="D868" s="7"/>
      <c r="E868" s="22"/>
      <c r="F868" s="8"/>
      <c r="G868" s="7"/>
      <c r="H868" s="37">
        <f>(SUM(H865:H867))</f>
        <v>7055.933073929963</v>
      </c>
    </row>
    <row r="869" spans="1:8" x14ac:dyDescent="0.3">
      <c r="A869" s="6"/>
      <c r="B869" s="7"/>
      <c r="C869" s="7"/>
      <c r="D869" s="7"/>
      <c r="E869" s="22"/>
      <c r="F869" s="8"/>
      <c r="G869" s="7"/>
      <c r="H869" s="9"/>
    </row>
    <row r="870" spans="1:8" x14ac:dyDescent="0.3">
      <c r="A870" s="21" t="s">
        <v>26</v>
      </c>
      <c r="B870" s="7"/>
      <c r="C870" s="7"/>
      <c r="D870" s="7"/>
      <c r="E870" s="22"/>
      <c r="F870" s="8"/>
      <c r="G870" s="7"/>
      <c r="H870" s="9"/>
    </row>
    <row r="871" spans="1:8" x14ac:dyDescent="0.3">
      <c r="A871" s="23" t="s">
        <v>10</v>
      </c>
      <c r="B871" s="718" t="s">
        <v>11</v>
      </c>
      <c r="C871" s="719"/>
      <c r="D871" s="26" t="s">
        <v>12</v>
      </c>
      <c r="E871" s="26" t="s">
        <v>13</v>
      </c>
      <c r="F871" s="27" t="s">
        <v>22</v>
      </c>
      <c r="G871" s="26" t="s">
        <v>27</v>
      </c>
      <c r="H871" s="38" t="s">
        <v>14</v>
      </c>
    </row>
    <row r="872" spans="1:8" x14ac:dyDescent="0.3">
      <c r="A872" s="43"/>
      <c r="B872" s="724" t="s">
        <v>28</v>
      </c>
      <c r="C872" s="725"/>
      <c r="D872" s="40">
        <v>1</v>
      </c>
      <c r="E872" s="40" t="s">
        <v>29</v>
      </c>
      <c r="F872" s="41">
        <v>0.28000000000000003</v>
      </c>
      <c r="G872" s="40">
        <f>+H868*0.1</f>
        <v>705.59330739299639</v>
      </c>
      <c r="H872" s="42">
        <f>+G872*D872*F872</f>
        <v>197.56612607003902</v>
      </c>
    </row>
    <row r="873" spans="1:8" x14ac:dyDescent="0.3">
      <c r="A873" s="493"/>
      <c r="B873" s="743" t="s">
        <v>30</v>
      </c>
      <c r="C873" s="744"/>
      <c r="D873" s="492">
        <v>1</v>
      </c>
      <c r="E873" s="492" t="s">
        <v>29</v>
      </c>
      <c r="F873" s="491">
        <v>0.06</v>
      </c>
      <c r="G873" s="490">
        <f>'[1]Estudio de Mercado'!P477</f>
        <v>26300</v>
      </c>
      <c r="H873" s="42">
        <f>+G873*D873*F873</f>
        <v>1578</v>
      </c>
    </row>
    <row r="874" spans="1:8" x14ac:dyDescent="0.3">
      <c r="A874" s="493"/>
      <c r="B874" s="743" t="s">
        <v>51</v>
      </c>
      <c r="C874" s="744"/>
      <c r="D874" s="492">
        <v>1</v>
      </c>
      <c r="E874" s="492" t="s">
        <v>29</v>
      </c>
      <c r="F874" s="491">
        <v>0.1</v>
      </c>
      <c r="G874" s="490">
        <f>+'[1]Estudio de Mercado'!P476</f>
        <v>20518.208000000002</v>
      </c>
      <c r="H874" s="42">
        <f>+G874*D874*F874</f>
        <v>2051.8208000000004</v>
      </c>
    </row>
    <row r="875" spans="1:8" x14ac:dyDescent="0.3">
      <c r="A875" s="21" t="s">
        <v>31</v>
      </c>
      <c r="B875" s="7"/>
      <c r="C875" s="7"/>
      <c r="D875" s="7"/>
      <c r="E875" s="22"/>
      <c r="F875" s="8"/>
      <c r="G875" s="7"/>
      <c r="H875" s="37">
        <f>SUM(H872:H874)</f>
        <v>3827.3869260700394</v>
      </c>
    </row>
    <row r="876" spans="1:8" x14ac:dyDescent="0.3">
      <c r="A876" s="6"/>
      <c r="B876" s="7"/>
      <c r="C876" s="7"/>
      <c r="D876" s="7"/>
      <c r="E876" s="22"/>
      <c r="F876" s="8"/>
      <c r="G876" s="7"/>
      <c r="H876" s="9"/>
    </row>
    <row r="877" spans="1:8" x14ac:dyDescent="0.3">
      <c r="A877" s="21" t="s">
        <v>32</v>
      </c>
      <c r="B877" s="7"/>
      <c r="C877" s="7"/>
      <c r="D877" s="7"/>
      <c r="E877" s="22"/>
      <c r="F877" s="8"/>
      <c r="G877" s="7"/>
      <c r="H877" s="9"/>
    </row>
    <row r="878" spans="1:8" x14ac:dyDescent="0.3">
      <c r="A878" s="23" t="s">
        <v>10</v>
      </c>
      <c r="B878" s="718" t="s">
        <v>11</v>
      </c>
      <c r="C878" s="719"/>
      <c r="D878" s="26" t="s">
        <v>13</v>
      </c>
      <c r="E878" s="26" t="s">
        <v>12</v>
      </c>
      <c r="F878" s="27" t="s">
        <v>33</v>
      </c>
      <c r="G878" s="26" t="s">
        <v>34</v>
      </c>
      <c r="H878" s="38" t="s">
        <v>14</v>
      </c>
    </row>
    <row r="879" spans="1:8" x14ac:dyDescent="0.3">
      <c r="A879" s="43"/>
      <c r="B879" s="724" t="s">
        <v>35</v>
      </c>
      <c r="C879" s="725"/>
      <c r="D879" s="40" t="s">
        <v>158</v>
      </c>
      <c r="E879" s="40"/>
      <c r="F879" s="45">
        <f>'[1]Estudio de Mercado'!P483</f>
        <v>102570</v>
      </c>
      <c r="G879" s="41">
        <v>0.05</v>
      </c>
      <c r="H879" s="42">
        <f>+F879*G879</f>
        <v>5128.5</v>
      </c>
    </row>
    <row r="880" spans="1:8" x14ac:dyDescent="0.3">
      <c r="A880" s="43"/>
      <c r="B880" s="724"/>
      <c r="C880" s="725"/>
      <c r="D880" s="47"/>
      <c r="E880" s="47"/>
      <c r="F880" s="48"/>
      <c r="G880" s="49"/>
      <c r="H880" s="42"/>
    </row>
    <row r="881" spans="1:8" x14ac:dyDescent="0.3">
      <c r="A881" s="21" t="s">
        <v>37</v>
      </c>
      <c r="B881" s="7"/>
      <c r="C881" s="7"/>
      <c r="D881" s="7"/>
      <c r="E881" s="22"/>
      <c r="F881" s="8"/>
      <c r="G881" s="7"/>
      <c r="H881" s="37">
        <f>SUM(H879:H880)</f>
        <v>5128.5</v>
      </c>
    </row>
    <row r="882" spans="1:8" x14ac:dyDescent="0.3">
      <c r="A882" s="21"/>
      <c r="B882" s="7"/>
      <c r="C882" s="7"/>
      <c r="D882" s="7"/>
      <c r="E882" s="50"/>
      <c r="F882" s="8"/>
      <c r="G882" s="7"/>
      <c r="H882" s="51"/>
    </row>
    <row r="883" spans="1:8" x14ac:dyDescent="0.3">
      <c r="A883" s="21" t="s">
        <v>38</v>
      </c>
      <c r="B883" s="7"/>
      <c r="C883" s="7"/>
      <c r="D883" s="7"/>
      <c r="E883" s="22"/>
      <c r="F883" s="8"/>
      <c r="G883" s="7"/>
      <c r="H883" s="37">
        <f>(H863+H868+H875+H881)</f>
        <v>152213.93</v>
      </c>
    </row>
    <row r="884" spans="1:8" x14ac:dyDescent="0.3">
      <c r="A884" s="21" t="s">
        <v>39</v>
      </c>
      <c r="B884" s="7"/>
      <c r="C884" s="7"/>
      <c r="D884" s="7"/>
      <c r="E884" s="22"/>
      <c r="F884" s="8"/>
      <c r="G884" s="7"/>
      <c r="H884" s="52">
        <f>+SUM(H885:H888)</f>
        <v>45588.072035000005</v>
      </c>
    </row>
    <row r="885" spans="1:8" x14ac:dyDescent="0.3">
      <c r="A885" s="21"/>
      <c r="B885" s="7"/>
      <c r="C885" s="7"/>
      <c r="D885" s="7"/>
      <c r="E885" s="22"/>
      <c r="F885" s="48" t="s">
        <v>40</v>
      </c>
      <c r="G885" s="53">
        <v>0.23</v>
      </c>
      <c r="H885" s="54">
        <f>+G885*H883</f>
        <v>35009.2039</v>
      </c>
    </row>
    <row r="886" spans="1:8" x14ac:dyDescent="0.3">
      <c r="A886" s="21"/>
      <c r="B886" s="7"/>
      <c r="C886" s="7"/>
      <c r="D886" s="7"/>
      <c r="E886" s="22"/>
      <c r="F886" s="48" t="s">
        <v>41</v>
      </c>
      <c r="G886" s="53">
        <v>0.01</v>
      </c>
      <c r="H886" s="54">
        <f>+G886*H883</f>
        <v>1522.1393</v>
      </c>
    </row>
    <row r="887" spans="1:8" x14ac:dyDescent="0.3">
      <c r="A887" s="21"/>
      <c r="B887" s="7"/>
      <c r="C887" s="7"/>
      <c r="D887" s="7"/>
      <c r="E887" s="22"/>
      <c r="F887" s="48" t="s">
        <v>42</v>
      </c>
      <c r="G887" s="53">
        <v>0.05</v>
      </c>
      <c r="H887" s="54">
        <f>+G887*H883</f>
        <v>7610.6965</v>
      </c>
    </row>
    <row r="888" spans="1:8" x14ac:dyDescent="0.3">
      <c r="A888" s="21"/>
      <c r="B888" s="7"/>
      <c r="C888" s="7"/>
      <c r="D888" s="7"/>
      <c r="E888" s="22"/>
      <c r="F888" s="48" t="s">
        <v>43</v>
      </c>
      <c r="G888" s="53">
        <v>0.19</v>
      </c>
      <c r="H888" s="54">
        <f>+G888*H887</f>
        <v>1446.0323350000001</v>
      </c>
    </row>
    <row r="889" spans="1:8" x14ac:dyDescent="0.3">
      <c r="A889" s="21"/>
      <c r="B889" s="7"/>
      <c r="C889" s="7"/>
      <c r="D889" s="7"/>
      <c r="E889" s="22"/>
      <c r="F889" s="726" t="s">
        <v>44</v>
      </c>
      <c r="G889" s="726"/>
      <c r="H889" s="55">
        <f>+ROUND(H883+H884,0)</f>
        <v>197802</v>
      </c>
    </row>
    <row r="890" spans="1:8" x14ac:dyDescent="0.3">
      <c r="A890" s="21"/>
      <c r="B890" s="7"/>
      <c r="C890" s="7"/>
      <c r="D890" s="7"/>
      <c r="E890" s="22"/>
      <c r="F890" s="8"/>
      <c r="G890" s="7"/>
      <c r="H890" s="56"/>
    </row>
    <row r="891" spans="1:8" ht="16.2" thickBot="1" x14ac:dyDescent="0.35">
      <c r="A891" s="17"/>
      <c r="B891" s="18"/>
      <c r="C891" s="7"/>
      <c r="D891" s="7"/>
      <c r="E891" s="22"/>
      <c r="F891" s="19"/>
      <c r="G891" s="18"/>
      <c r="H891" s="20"/>
    </row>
    <row r="892" spans="1:8" ht="16.2" thickTop="1" x14ac:dyDescent="0.3">
      <c r="A892" s="6"/>
      <c r="B892" s="7"/>
      <c r="C892" s="57"/>
      <c r="D892" s="58"/>
      <c r="E892" s="57"/>
      <c r="F892" s="8"/>
      <c r="G892" s="7"/>
      <c r="H892" s="59"/>
    </row>
    <row r="893" spans="1:8" x14ac:dyDescent="0.3">
      <c r="A893" s="6"/>
      <c r="B893" s="7"/>
      <c r="C893" s="22"/>
      <c r="D893" s="7"/>
      <c r="E893" s="22"/>
      <c r="F893" s="8"/>
      <c r="G893" s="7"/>
      <c r="H893" s="59"/>
    </row>
    <row r="894" spans="1:8" x14ac:dyDescent="0.3">
      <c r="A894" s="6"/>
      <c r="B894" s="7"/>
      <c r="C894" s="22"/>
      <c r="D894" s="7"/>
      <c r="E894" s="22"/>
      <c r="F894" s="8"/>
      <c r="G894" s="7"/>
      <c r="H894" s="59"/>
    </row>
    <row r="895" spans="1:8" x14ac:dyDescent="0.3">
      <c r="A895" s="6"/>
      <c r="B895" s="7"/>
      <c r="C895" s="22"/>
      <c r="D895" s="7"/>
      <c r="E895" s="22"/>
      <c r="F895" s="8"/>
      <c r="G895" s="7"/>
      <c r="H895" s="59"/>
    </row>
    <row r="896" spans="1:8" ht="16.2" thickBot="1" x14ac:dyDescent="0.35">
      <c r="A896" s="6"/>
      <c r="B896" s="7"/>
      <c r="C896" s="7"/>
      <c r="D896" s="7"/>
      <c r="E896" s="22"/>
      <c r="F896" s="699"/>
      <c r="G896" s="699"/>
      <c r="H896" s="700"/>
    </row>
    <row r="897" spans="1:8" x14ac:dyDescent="0.3">
      <c r="A897" s="60" t="s">
        <v>45</v>
      </c>
      <c r="B897" s="61"/>
      <c r="C897" s="61"/>
      <c r="D897" s="61"/>
      <c r="E897" s="22"/>
      <c r="F897" s="8" t="s">
        <v>46</v>
      </c>
      <c r="G897" s="7"/>
      <c r="H897" s="9"/>
    </row>
    <row r="898" spans="1:8" x14ac:dyDescent="0.3">
      <c r="A898" s="484"/>
      <c r="B898" s="482"/>
      <c r="C898" s="482"/>
      <c r="D898" s="482"/>
      <c r="E898" s="482"/>
      <c r="F898" s="483"/>
      <c r="G898" s="482"/>
      <c r="H898" s="481"/>
    </row>
    <row r="899" spans="1:8" ht="81.599999999999994" customHeight="1" thickBot="1" x14ac:dyDescent="0.55000000000000004">
      <c r="A899" s="727" t="str">
        <f>+A63</f>
        <v>REPARACIONES LOCATIVAS LABORATORIO GENETICA REGIONAL NOR OCCIDENTE DEL INSTITUTO NACIONAL DE MEDICINA LEGAL Y CIENCIAS FORENSES.</v>
      </c>
      <c r="B899" s="728"/>
      <c r="C899" s="728"/>
      <c r="D899" s="728"/>
      <c r="E899" s="728"/>
      <c r="F899" s="728"/>
      <c r="G899" s="728"/>
      <c r="H899" s="729"/>
    </row>
    <row r="900" spans="1:8" ht="16.2" thickTop="1" x14ac:dyDescent="0.3">
      <c r="A900" s="704" t="str">
        <f>+A64</f>
        <v>PRESUPUESTO SISTEMA ELÉCTRICO, ILUMINACIÓN Y ALARMAS PARA EL PROYECTO DE REPARACIONES LOCATIVAS SEDE MEDELLIN DEL  INSTITUTO NACIONAL DE MEDICINA LEGAL Y CIENCIAS FORENSES</v>
      </c>
      <c r="B900" s="705"/>
      <c r="C900" s="705"/>
      <c r="D900" s="705"/>
      <c r="E900" s="705"/>
      <c r="F900" s="705"/>
      <c r="G900" s="705"/>
      <c r="H900" s="706"/>
    </row>
    <row r="901" spans="1:8" x14ac:dyDescent="0.3">
      <c r="A901" s="707"/>
      <c r="B901" s="708"/>
      <c r="C901" s="708"/>
      <c r="D901" s="708"/>
      <c r="E901" s="708"/>
      <c r="F901" s="708"/>
      <c r="G901" s="708"/>
      <c r="H901" s="709"/>
    </row>
    <row r="902" spans="1:8" x14ac:dyDescent="0.3">
      <c r="A902" s="710" t="s">
        <v>2</v>
      </c>
      <c r="B902" s="711"/>
      <c r="C902" s="711"/>
      <c r="D902" s="711"/>
      <c r="E902" s="711"/>
      <c r="F902" s="711"/>
      <c r="G902" s="711"/>
      <c r="H902" s="712"/>
    </row>
    <row r="903" spans="1:8" x14ac:dyDescent="0.3">
      <c r="A903" s="6"/>
      <c r="B903" s="7"/>
      <c r="C903" s="7"/>
      <c r="D903" s="7"/>
      <c r="E903" s="7"/>
      <c r="F903" s="8"/>
      <c r="G903" s="7"/>
      <c r="H903" s="9"/>
    </row>
    <row r="904" spans="1:8" x14ac:dyDescent="0.3">
      <c r="A904" s="10" t="s">
        <v>3</v>
      </c>
      <c r="B904" s="11" t="str">
        <f>+'[1]BASE DEL PRESUPUESTO'!B47</f>
        <v>3.1.17</v>
      </c>
      <c r="C904" s="12" t="s">
        <v>4</v>
      </c>
      <c r="D904" s="11" t="str">
        <f>+'[1]BASE DEL PRESUPUESTO'!D47</f>
        <v>UND</v>
      </c>
      <c r="E904" s="13" t="s">
        <v>5</v>
      </c>
      <c r="F904" s="14">
        <f>H937</f>
        <v>12322.43</v>
      </c>
      <c r="G904" s="12" t="s">
        <v>6</v>
      </c>
      <c r="H904" s="15" t="str">
        <f>+H69</f>
        <v>ENERO DE 2026</v>
      </c>
    </row>
    <row r="905" spans="1:8" ht="56.25" customHeight="1" x14ac:dyDescent="0.3">
      <c r="A905" s="16" t="s">
        <v>8</v>
      </c>
      <c r="B905" s="713" t="str">
        <f>+'[1]BASE DEL PRESUPUESTO'!C47</f>
        <v>Suministro de materiales y mano de obra para Instalación de tapa ciega en acero inoxidable para caja 5800 con empaque; (incluye tapa ciega en acero inoxidable y demás elémentos consumibles para su correcta instalación).</v>
      </c>
      <c r="C905" s="713"/>
      <c r="D905" s="713"/>
      <c r="E905" s="713"/>
      <c r="F905" s="713"/>
      <c r="G905" s="713"/>
      <c r="H905" s="714"/>
    </row>
    <row r="906" spans="1:8" ht="16.2" thickBot="1" x14ac:dyDescent="0.35">
      <c r="A906" s="17"/>
      <c r="B906" s="18"/>
      <c r="C906" s="18"/>
      <c r="D906" s="18"/>
      <c r="E906" s="18"/>
      <c r="F906" s="19"/>
      <c r="G906" s="18"/>
      <c r="H906" s="20"/>
    </row>
    <row r="907" spans="1:8" ht="16.2" thickTop="1" x14ac:dyDescent="0.3">
      <c r="A907" s="21" t="s">
        <v>9</v>
      </c>
      <c r="B907" s="7"/>
      <c r="C907" s="7"/>
      <c r="D907" s="7"/>
      <c r="E907" s="22"/>
      <c r="F907" s="8"/>
      <c r="G907" s="7"/>
      <c r="H907" s="9"/>
    </row>
    <row r="908" spans="1:8" x14ac:dyDescent="0.3">
      <c r="A908" s="23" t="s">
        <v>10</v>
      </c>
      <c r="B908" s="24" t="s">
        <v>11</v>
      </c>
      <c r="C908" s="25"/>
      <c r="D908" s="25"/>
      <c r="E908" s="26" t="s">
        <v>12</v>
      </c>
      <c r="F908" s="27" t="s">
        <v>13</v>
      </c>
      <c r="G908" s="26" t="s">
        <v>14</v>
      </c>
      <c r="H908" s="28" t="s">
        <v>15</v>
      </c>
    </row>
    <row r="909" spans="1:8" ht="15.75" customHeight="1" x14ac:dyDescent="0.3">
      <c r="A909" s="29"/>
      <c r="B909" s="715" t="str">
        <f>'[1]Estudio de Mercado'!C202</f>
        <v>Tapa ciega metálica acero inoxidable.</v>
      </c>
      <c r="C909" s="716"/>
      <c r="D909" s="717"/>
      <c r="E909" s="30">
        <v>1</v>
      </c>
      <c r="F909" s="31" t="s">
        <v>13</v>
      </c>
      <c r="G909" s="32">
        <f>'[1]Estudio de Mercado'!P202</f>
        <v>4770</v>
      </c>
      <c r="H909" s="33">
        <f t="shared" ref="H909:H915" si="13">+E909*G909</f>
        <v>4770</v>
      </c>
    </row>
    <row r="910" spans="1:8" ht="15.75" customHeight="1" x14ac:dyDescent="0.3">
      <c r="A910" s="29"/>
      <c r="B910" s="715" t="s">
        <v>17</v>
      </c>
      <c r="C910" s="716"/>
      <c r="D910" s="717"/>
      <c r="E910" s="30">
        <v>1</v>
      </c>
      <c r="F910" s="31" t="s">
        <v>18</v>
      </c>
      <c r="G910" s="32">
        <f>'[1]Estudio de Mercado'!P234</f>
        <v>2556</v>
      </c>
      <c r="H910" s="33">
        <f t="shared" si="13"/>
        <v>2556</v>
      </c>
    </row>
    <row r="911" spans="1:8" x14ac:dyDescent="0.3">
      <c r="A911" s="29"/>
      <c r="B911" s="715"/>
      <c r="C911" s="716"/>
      <c r="D911" s="717"/>
      <c r="E911" s="30"/>
      <c r="F911" s="31"/>
      <c r="G911" s="32"/>
      <c r="H911" s="33">
        <f t="shared" si="13"/>
        <v>0</v>
      </c>
    </row>
    <row r="912" spans="1:8" x14ac:dyDescent="0.3">
      <c r="A912" s="29"/>
      <c r="B912" s="715"/>
      <c r="C912" s="716"/>
      <c r="D912" s="717"/>
      <c r="E912" s="30"/>
      <c r="F912" s="31"/>
      <c r="G912" s="34"/>
      <c r="H912" s="33">
        <f t="shared" si="13"/>
        <v>0</v>
      </c>
    </row>
    <row r="913" spans="1:8" x14ac:dyDescent="0.3">
      <c r="A913" s="35"/>
      <c r="B913" s="715"/>
      <c r="C913" s="716"/>
      <c r="D913" s="717"/>
      <c r="E913" s="30"/>
      <c r="F913" s="31"/>
      <c r="G913" s="34"/>
      <c r="H913" s="33">
        <f t="shared" si="13"/>
        <v>0</v>
      </c>
    </row>
    <row r="914" spans="1:8" x14ac:dyDescent="0.3">
      <c r="A914" s="35"/>
      <c r="B914" s="715"/>
      <c r="C914" s="716"/>
      <c r="D914" s="717"/>
      <c r="E914" s="70"/>
      <c r="F914" s="31"/>
      <c r="G914" s="34"/>
      <c r="H914" s="33">
        <f t="shared" si="13"/>
        <v>0</v>
      </c>
    </row>
    <row r="915" spans="1:8" x14ac:dyDescent="0.3">
      <c r="A915" s="35"/>
      <c r="B915" s="715"/>
      <c r="C915" s="716"/>
      <c r="D915" s="717"/>
      <c r="E915" s="30"/>
      <c r="F915" s="31"/>
      <c r="G915" s="34"/>
      <c r="H915" s="33">
        <f t="shared" si="13"/>
        <v>0</v>
      </c>
    </row>
    <row r="916" spans="1:8" x14ac:dyDescent="0.3">
      <c r="A916" s="21" t="s">
        <v>19</v>
      </c>
      <c r="B916" s="7"/>
      <c r="C916" s="7"/>
      <c r="D916" s="7"/>
      <c r="E916" s="22"/>
      <c r="F916" s="8"/>
      <c r="G916" s="7"/>
      <c r="H916" s="37">
        <f>ROUND(SUM(H909:H915),0)</f>
        <v>7326</v>
      </c>
    </row>
    <row r="917" spans="1:8" x14ac:dyDescent="0.3">
      <c r="A917" s="6"/>
      <c r="B917" s="7"/>
      <c r="C917" s="7"/>
      <c r="D917" s="7"/>
      <c r="E917" s="22"/>
      <c r="F917" s="8"/>
      <c r="G917" s="7"/>
      <c r="H917" s="9"/>
    </row>
    <row r="918" spans="1:8" x14ac:dyDescent="0.3">
      <c r="A918" s="21" t="s">
        <v>20</v>
      </c>
      <c r="B918" s="7"/>
      <c r="C918" s="7"/>
      <c r="D918" s="7"/>
      <c r="E918" s="22"/>
      <c r="F918" s="8"/>
      <c r="G918" s="7"/>
      <c r="H918" s="9"/>
    </row>
    <row r="919" spans="1:8" ht="24.75" customHeight="1" x14ac:dyDescent="0.3">
      <c r="A919" s="23" t="s">
        <v>10</v>
      </c>
      <c r="B919" s="26" t="s">
        <v>11</v>
      </c>
      <c r="C919" s="71" t="s">
        <v>12</v>
      </c>
      <c r="D919" s="26" t="s">
        <v>13</v>
      </c>
      <c r="E919" s="718" t="s">
        <v>21</v>
      </c>
      <c r="F919" s="719"/>
      <c r="G919" s="26" t="s">
        <v>47</v>
      </c>
      <c r="H919" s="38" t="s">
        <v>14</v>
      </c>
    </row>
    <row r="920" spans="1:8" ht="34.5" customHeight="1" x14ac:dyDescent="0.3">
      <c r="A920" s="29"/>
      <c r="B920" s="72" t="s">
        <v>23</v>
      </c>
      <c r="C920" s="40">
        <v>1</v>
      </c>
      <c r="D920" s="40" t="s">
        <v>24</v>
      </c>
      <c r="E920" s="720">
        <f>+'[1]1- CUADRILLAS'!$D$47</f>
        <v>53500</v>
      </c>
      <c r="F920" s="721"/>
      <c r="G920" s="41">
        <v>6.7279065420560738E-2</v>
      </c>
      <c r="H920" s="42">
        <f>((E920+F920)*C920)*G920</f>
        <v>3599.4299999999994</v>
      </c>
    </row>
    <row r="921" spans="1:8" x14ac:dyDescent="0.3">
      <c r="A921" s="43"/>
      <c r="B921" s="44"/>
      <c r="C921" s="40"/>
      <c r="D921" s="40"/>
      <c r="E921" s="722"/>
      <c r="F921" s="723"/>
      <c r="G921" s="41"/>
      <c r="H921" s="42">
        <f>((E921+F921)*C921)*G921</f>
        <v>0</v>
      </c>
    </row>
    <row r="922" spans="1:8" x14ac:dyDescent="0.3">
      <c r="A922" s="43"/>
      <c r="B922" s="44"/>
      <c r="C922" s="40"/>
      <c r="D922" s="40"/>
      <c r="E922" s="722"/>
      <c r="F922" s="723"/>
      <c r="G922" s="40"/>
      <c r="H922" s="42"/>
    </row>
    <row r="923" spans="1:8" x14ac:dyDescent="0.3">
      <c r="A923" s="21" t="s">
        <v>25</v>
      </c>
      <c r="B923" s="7"/>
      <c r="C923" s="7"/>
      <c r="D923" s="7"/>
      <c r="E923" s="22"/>
      <c r="F923" s="8"/>
      <c r="G923" s="7"/>
      <c r="H923" s="37">
        <f>(SUM(H920:H922))</f>
        <v>3599.4299999999994</v>
      </c>
    </row>
    <row r="924" spans="1:8" x14ac:dyDescent="0.3">
      <c r="A924" s="6"/>
      <c r="B924" s="7"/>
      <c r="C924" s="7"/>
      <c r="D924" s="7"/>
      <c r="E924" s="22"/>
      <c r="F924" s="8"/>
      <c r="G924" s="7"/>
      <c r="H924" s="9"/>
    </row>
    <row r="925" spans="1:8" x14ac:dyDescent="0.3">
      <c r="A925" s="21" t="s">
        <v>26</v>
      </c>
      <c r="B925" s="7"/>
      <c r="C925" s="7"/>
      <c r="D925" s="7"/>
      <c r="E925" s="22"/>
      <c r="F925" s="8"/>
      <c r="G925" s="7"/>
      <c r="H925" s="9"/>
    </row>
    <row r="926" spans="1:8" x14ac:dyDescent="0.3">
      <c r="A926" s="23" t="s">
        <v>10</v>
      </c>
      <c r="B926" s="718" t="s">
        <v>11</v>
      </c>
      <c r="C926" s="719"/>
      <c r="D926" s="71" t="s">
        <v>12</v>
      </c>
      <c r="E926" s="26" t="s">
        <v>13</v>
      </c>
      <c r="F926" s="27" t="s">
        <v>22</v>
      </c>
      <c r="G926" s="26" t="s">
        <v>48</v>
      </c>
      <c r="H926" s="38" t="s">
        <v>14</v>
      </c>
    </row>
    <row r="927" spans="1:8" x14ac:dyDescent="0.3">
      <c r="A927" s="43"/>
      <c r="B927" s="724" t="s">
        <v>28</v>
      </c>
      <c r="C927" s="725"/>
      <c r="D927" s="40">
        <v>1</v>
      </c>
      <c r="E927" s="40" t="s">
        <v>29</v>
      </c>
      <c r="F927" s="41">
        <v>0.3</v>
      </c>
      <c r="G927" s="40">
        <f>H923*0.1</f>
        <v>359.94299999999998</v>
      </c>
      <c r="H927" s="42">
        <f>+G927*D927*F927</f>
        <v>107.98289999999999</v>
      </c>
    </row>
    <row r="928" spans="1:8" x14ac:dyDescent="0.3">
      <c r="A928" s="43"/>
      <c r="B928" s="724" t="s">
        <v>30</v>
      </c>
      <c r="C928" s="725"/>
      <c r="D928" s="40">
        <v>1</v>
      </c>
      <c r="E928" s="40" t="s">
        <v>29</v>
      </c>
      <c r="F928" s="41">
        <v>0.01</v>
      </c>
      <c r="G928" s="40">
        <f>'[1]Estudio de Mercado'!P477</f>
        <v>26300</v>
      </c>
      <c r="H928" s="42">
        <f>+G928*D928*F928</f>
        <v>263</v>
      </c>
    </row>
    <row r="929" spans="1:8" x14ac:dyDescent="0.3">
      <c r="A929" s="21" t="s">
        <v>31</v>
      </c>
      <c r="B929" s="7"/>
      <c r="C929" s="7"/>
      <c r="D929" s="7"/>
      <c r="E929" s="22"/>
      <c r="F929" s="8"/>
      <c r="G929" s="7"/>
      <c r="H929" s="37">
        <f>ROUND(SUM(H927:H928),0)</f>
        <v>371</v>
      </c>
    </row>
    <row r="930" spans="1:8" x14ac:dyDescent="0.3">
      <c r="A930" s="6"/>
      <c r="B930" s="7"/>
      <c r="C930" s="7"/>
      <c r="D930" s="7"/>
      <c r="E930" s="22"/>
      <c r="F930" s="8"/>
      <c r="G930" s="7"/>
      <c r="H930" s="9"/>
    </row>
    <row r="931" spans="1:8" x14ac:dyDescent="0.3">
      <c r="A931" s="21" t="s">
        <v>32</v>
      </c>
      <c r="B931" s="7"/>
      <c r="C931" s="7"/>
      <c r="D931" s="7"/>
      <c r="E931" s="22"/>
      <c r="F931" s="8"/>
      <c r="G931" s="7"/>
      <c r="H931" s="9"/>
    </row>
    <row r="932" spans="1:8" x14ac:dyDescent="0.3">
      <c r="A932" s="23" t="s">
        <v>10</v>
      </c>
      <c r="B932" s="718" t="s">
        <v>11</v>
      </c>
      <c r="C932" s="719"/>
      <c r="D932" s="26" t="s">
        <v>13</v>
      </c>
      <c r="E932" s="26" t="s">
        <v>12</v>
      </c>
      <c r="F932" s="27" t="s">
        <v>33</v>
      </c>
      <c r="G932" s="26" t="s">
        <v>34</v>
      </c>
      <c r="H932" s="38" t="s">
        <v>14</v>
      </c>
    </row>
    <row r="933" spans="1:8" x14ac:dyDescent="0.3">
      <c r="A933" s="43"/>
      <c r="B933" s="724" t="s">
        <v>35</v>
      </c>
      <c r="C933" s="725"/>
      <c r="D933" s="40" t="s">
        <v>36</v>
      </c>
      <c r="E933" s="40">
        <v>1</v>
      </c>
      <c r="F933" s="45">
        <f>'[1]Estudio de Mercado'!P483</f>
        <v>102570</v>
      </c>
      <c r="G933" s="46">
        <v>0.01</v>
      </c>
      <c r="H933" s="42">
        <f>+F933*G933</f>
        <v>1025.7</v>
      </c>
    </row>
    <row r="934" spans="1:8" x14ac:dyDescent="0.3">
      <c r="A934" s="43"/>
      <c r="B934" s="724"/>
      <c r="C934" s="725"/>
      <c r="D934" s="47"/>
      <c r="E934" s="47"/>
      <c r="F934" s="48"/>
      <c r="G934" s="49"/>
      <c r="H934" s="42"/>
    </row>
    <row r="935" spans="1:8" x14ac:dyDescent="0.3">
      <c r="A935" s="21" t="s">
        <v>37</v>
      </c>
      <c r="B935" s="7"/>
      <c r="C935" s="7"/>
      <c r="D935" s="7"/>
      <c r="E935" s="22"/>
      <c r="F935" s="8"/>
      <c r="G935" s="7"/>
      <c r="H935" s="37">
        <f>ROUND(SUM(H933:H934),0)</f>
        <v>1026</v>
      </c>
    </row>
    <row r="936" spans="1:8" x14ac:dyDescent="0.3">
      <c r="A936" s="21"/>
      <c r="B936" s="7"/>
      <c r="C936" s="7"/>
      <c r="D936" s="7"/>
      <c r="E936" s="50"/>
      <c r="F936" s="8"/>
      <c r="G936" s="7"/>
      <c r="H936" s="51"/>
    </row>
    <row r="937" spans="1:8" x14ac:dyDescent="0.3">
      <c r="A937" s="21" t="s">
        <v>38</v>
      </c>
      <c r="B937" s="7"/>
      <c r="C937" s="7"/>
      <c r="D937" s="7"/>
      <c r="E937" s="22"/>
      <c r="F937" s="8"/>
      <c r="G937" s="7"/>
      <c r="H937" s="37">
        <f>H916+H923+H929+H935</f>
        <v>12322.43</v>
      </c>
    </row>
    <row r="938" spans="1:8" x14ac:dyDescent="0.3">
      <c r="A938" s="21" t="s">
        <v>39</v>
      </c>
      <c r="B938" s="7"/>
      <c r="C938" s="7"/>
      <c r="D938" s="7"/>
      <c r="E938" s="22"/>
      <c r="F938" s="8"/>
      <c r="G938" s="7"/>
      <c r="H938" s="52">
        <f>+SUM(H939:H942)</f>
        <v>3690.5677850000006</v>
      </c>
    </row>
    <row r="939" spans="1:8" x14ac:dyDescent="0.3">
      <c r="A939" s="21"/>
      <c r="B939" s="7"/>
      <c r="C939" s="7"/>
      <c r="D939" s="7"/>
      <c r="E939" s="22"/>
      <c r="F939" s="48" t="s">
        <v>40</v>
      </c>
      <c r="G939" s="53">
        <v>0.23</v>
      </c>
      <c r="H939" s="54">
        <f>+G939*H937</f>
        <v>2834.1589000000004</v>
      </c>
    </row>
    <row r="940" spans="1:8" x14ac:dyDescent="0.3">
      <c r="A940" s="21"/>
      <c r="B940" s="7"/>
      <c r="C940" s="7"/>
      <c r="D940" s="7"/>
      <c r="E940" s="22"/>
      <c r="F940" s="48" t="s">
        <v>41</v>
      </c>
      <c r="G940" s="53">
        <v>0.01</v>
      </c>
      <c r="H940" s="54">
        <f>+G940*H937</f>
        <v>123.2243</v>
      </c>
    </row>
    <row r="941" spans="1:8" x14ac:dyDescent="0.3">
      <c r="A941" s="21"/>
      <c r="B941" s="7"/>
      <c r="C941" s="7"/>
      <c r="D941" s="7"/>
      <c r="E941" s="22"/>
      <c r="F941" s="48" t="s">
        <v>42</v>
      </c>
      <c r="G941" s="53">
        <v>0.05</v>
      </c>
      <c r="H941" s="54">
        <f>+G941*H937</f>
        <v>616.12150000000008</v>
      </c>
    </row>
    <row r="942" spans="1:8" x14ac:dyDescent="0.3">
      <c r="A942" s="21"/>
      <c r="B942" s="7"/>
      <c r="C942" s="7"/>
      <c r="D942" s="7"/>
      <c r="E942" s="22"/>
      <c r="F942" s="48" t="s">
        <v>43</v>
      </c>
      <c r="G942" s="53">
        <v>0.19</v>
      </c>
      <c r="H942" s="54">
        <f>+G942*H941</f>
        <v>117.06308500000002</v>
      </c>
    </row>
    <row r="943" spans="1:8" x14ac:dyDescent="0.3">
      <c r="A943" s="21"/>
      <c r="B943" s="7"/>
      <c r="C943" s="7"/>
      <c r="D943" s="7"/>
      <c r="E943" s="22"/>
      <c r="F943" s="726" t="s">
        <v>44</v>
      </c>
      <c r="G943" s="726"/>
      <c r="H943" s="55">
        <f>+ROUND(H937+H938,0)</f>
        <v>16013</v>
      </c>
    </row>
    <row r="944" spans="1:8" x14ac:dyDescent="0.3">
      <c r="A944" s="21"/>
      <c r="B944" s="7"/>
      <c r="C944" s="7"/>
      <c r="D944" s="7"/>
      <c r="E944" s="22"/>
      <c r="F944" s="8"/>
      <c r="G944" s="7"/>
      <c r="H944" s="56"/>
    </row>
    <row r="945" spans="1:8" ht="16.2" thickBot="1" x14ac:dyDescent="0.35">
      <c r="A945" s="17"/>
      <c r="B945" s="18"/>
      <c r="C945" s="7"/>
      <c r="D945" s="7"/>
      <c r="E945" s="22"/>
      <c r="F945" s="19"/>
      <c r="G945" s="18"/>
      <c r="H945" s="20"/>
    </row>
    <row r="946" spans="1:8" ht="16.2" thickTop="1" x14ac:dyDescent="0.3">
      <c r="A946" s="6"/>
      <c r="B946" s="7"/>
      <c r="C946" s="57"/>
      <c r="D946" s="58"/>
      <c r="E946" s="57"/>
      <c r="F946" s="8"/>
      <c r="G946" s="7"/>
      <c r="H946" s="59"/>
    </row>
    <row r="947" spans="1:8" x14ac:dyDescent="0.3">
      <c r="A947" s="6"/>
      <c r="B947" s="7"/>
      <c r="C947" s="22"/>
      <c r="D947" s="7"/>
      <c r="E947" s="22"/>
      <c r="F947" s="8"/>
      <c r="G947" s="7"/>
      <c r="H947" s="59"/>
    </row>
    <row r="948" spans="1:8" x14ac:dyDescent="0.3">
      <c r="A948" s="6"/>
      <c r="B948" s="7"/>
      <c r="C948" s="22"/>
      <c r="D948" s="7"/>
      <c r="E948" s="22"/>
      <c r="F948" s="8"/>
      <c r="G948" s="7"/>
      <c r="H948" s="59"/>
    </row>
    <row r="949" spans="1:8" x14ac:dyDescent="0.3">
      <c r="A949" s="6"/>
      <c r="B949" s="7"/>
      <c r="C949" s="22"/>
      <c r="D949" s="7"/>
      <c r="E949" s="22"/>
      <c r="F949" s="8"/>
      <c r="G949" s="7"/>
      <c r="H949" s="59"/>
    </row>
    <row r="950" spans="1:8" ht="16.2" thickBot="1" x14ac:dyDescent="0.35">
      <c r="A950" s="6"/>
      <c r="B950" s="7"/>
      <c r="C950" s="7"/>
      <c r="D950" s="7"/>
      <c r="E950" s="22"/>
      <c r="F950" s="699"/>
      <c r="G950" s="699"/>
      <c r="H950" s="700"/>
    </row>
    <row r="951" spans="1:8" x14ac:dyDescent="0.3">
      <c r="A951" s="60" t="s">
        <v>45</v>
      </c>
      <c r="B951" s="61"/>
      <c r="C951" s="61"/>
      <c r="D951" s="61"/>
      <c r="E951" s="22"/>
      <c r="F951" s="83" t="s">
        <v>46</v>
      </c>
      <c r="G951" s="61"/>
      <c r="H951" s="9"/>
    </row>
    <row r="952" spans="1:8" ht="16.2" thickBot="1" x14ac:dyDescent="0.35">
      <c r="A952" s="6"/>
      <c r="B952" s="63"/>
      <c r="C952" s="63"/>
      <c r="D952" s="63"/>
      <c r="E952" s="74"/>
      <c r="F952" s="8"/>
      <c r="G952" s="7"/>
      <c r="H952" s="65"/>
    </row>
    <row r="953" spans="1:8" ht="82.95" customHeight="1" thickBot="1" x14ac:dyDescent="0.55000000000000004">
      <c r="A953" s="701" t="str">
        <f>+A2</f>
        <v>REPARACIONES LOCATIVAS LABORATORIO GENETICA REGIONAL NOR OCCIDENTE DEL INSTITUTO NACIONAL DE MEDICINA LEGAL Y CIENCIAS FORENSES.</v>
      </c>
      <c r="B953" s="702"/>
      <c r="C953" s="702"/>
      <c r="D953" s="702"/>
      <c r="E953" s="702"/>
      <c r="F953" s="702"/>
      <c r="G953" s="702"/>
      <c r="H953" s="703"/>
    </row>
    <row r="954" spans="1:8" ht="16.2" thickTop="1" x14ac:dyDescent="0.3">
      <c r="A954" s="704" t="str">
        <f>+A64</f>
        <v>PRESUPUESTO SISTEMA ELÉCTRICO, ILUMINACIÓN Y ALARMAS PARA EL PROYECTO DE REPARACIONES LOCATIVAS SEDE MEDELLIN DEL  INSTITUTO NACIONAL DE MEDICINA LEGAL Y CIENCIAS FORENSES</v>
      </c>
      <c r="B954" s="705"/>
      <c r="C954" s="705"/>
      <c r="D954" s="705"/>
      <c r="E954" s="705"/>
      <c r="F954" s="705"/>
      <c r="G954" s="705"/>
      <c r="H954" s="706"/>
    </row>
    <row r="955" spans="1:8" x14ac:dyDescent="0.3">
      <c r="A955" s="707"/>
      <c r="B955" s="708"/>
      <c r="C955" s="708"/>
      <c r="D955" s="708"/>
      <c r="E955" s="708"/>
      <c r="F955" s="708"/>
      <c r="G955" s="708"/>
      <c r="H955" s="709"/>
    </row>
    <row r="956" spans="1:8" x14ac:dyDescent="0.3">
      <c r="A956" s="710" t="s">
        <v>2</v>
      </c>
      <c r="B956" s="711"/>
      <c r="C956" s="711"/>
      <c r="D956" s="711"/>
      <c r="E956" s="711"/>
      <c r="F956" s="711"/>
      <c r="G956" s="711"/>
      <c r="H956" s="712"/>
    </row>
    <row r="957" spans="1:8" x14ac:dyDescent="0.3">
      <c r="A957" s="6"/>
      <c r="B957" s="7"/>
      <c r="C957" s="7"/>
      <c r="D957" s="7"/>
      <c r="E957" s="7"/>
      <c r="F957" s="8"/>
      <c r="G957" s="7"/>
      <c r="H957" s="9"/>
    </row>
    <row r="958" spans="1:8" x14ac:dyDescent="0.3">
      <c r="A958" s="10" t="s">
        <v>3</v>
      </c>
      <c r="B958" s="11" t="str">
        <f>+'[1]BASE DEL PRESUPUESTO'!B48</f>
        <v>3.1.18</v>
      </c>
      <c r="C958" s="12" t="s">
        <v>4</v>
      </c>
      <c r="D958" s="11" t="str">
        <f>+'[1]BASE DEL PRESUPUESTO'!D48</f>
        <v>UND</v>
      </c>
      <c r="E958" s="13" t="s">
        <v>5</v>
      </c>
      <c r="F958" s="14">
        <f>H991</f>
        <v>9425.16</v>
      </c>
      <c r="G958" s="12" t="s">
        <v>6</v>
      </c>
      <c r="H958" s="15" t="str">
        <f>+H904</f>
        <v>ENERO DE 2026</v>
      </c>
    </row>
    <row r="959" spans="1:8" ht="56.25" customHeight="1" x14ac:dyDescent="0.3">
      <c r="A959" s="16" t="s">
        <v>8</v>
      </c>
      <c r="B959" s="713" t="str">
        <f>+'[1]BASE DEL PRESUPUESTO'!C48</f>
        <v>Suministro de materiales y mano de obra para Instalación de tapa ciega plastica para caja 5800 con empaque; (incluye tapa ciega  plastica y demás elémentos consumibles para su correcta instalación).</v>
      </c>
      <c r="C959" s="713"/>
      <c r="D959" s="713"/>
      <c r="E959" s="713"/>
      <c r="F959" s="713"/>
      <c r="G959" s="713"/>
      <c r="H959" s="714"/>
    </row>
    <row r="960" spans="1:8" ht="16.2" thickBot="1" x14ac:dyDescent="0.35">
      <c r="A960" s="17"/>
      <c r="B960" s="18"/>
      <c r="C960" s="18"/>
      <c r="D960" s="18"/>
      <c r="E960" s="18"/>
      <c r="F960" s="19"/>
      <c r="G960" s="18"/>
      <c r="H960" s="20"/>
    </row>
    <row r="961" spans="1:8" ht="16.2" thickTop="1" x14ac:dyDescent="0.3">
      <c r="A961" s="21" t="s">
        <v>9</v>
      </c>
      <c r="B961" s="7"/>
      <c r="C961" s="7"/>
      <c r="D961" s="7"/>
      <c r="E961" s="22"/>
      <c r="F961" s="8"/>
      <c r="G961" s="7"/>
      <c r="H961" s="9"/>
    </row>
    <row r="962" spans="1:8" x14ac:dyDescent="0.3">
      <c r="A962" s="23" t="s">
        <v>10</v>
      </c>
      <c r="B962" s="24" t="s">
        <v>11</v>
      </c>
      <c r="C962" s="25"/>
      <c r="D962" s="25"/>
      <c r="E962" s="26" t="s">
        <v>12</v>
      </c>
      <c r="F962" s="27" t="s">
        <v>13</v>
      </c>
      <c r="G962" s="26" t="s">
        <v>14</v>
      </c>
      <c r="H962" s="28" t="s">
        <v>15</v>
      </c>
    </row>
    <row r="963" spans="1:8" ht="15.75" customHeight="1" x14ac:dyDescent="0.3">
      <c r="A963" s="29"/>
      <c r="B963" s="715" t="str">
        <f>'[1]Estudio de Mercado'!C203</f>
        <v>Tapa ciega plastica</v>
      </c>
      <c r="C963" s="716"/>
      <c r="D963" s="717"/>
      <c r="E963" s="30">
        <v>1</v>
      </c>
      <c r="F963" s="31" t="s">
        <v>13</v>
      </c>
      <c r="G963" s="32">
        <f>'[1]Estudio de Mercado'!P203</f>
        <v>1688</v>
      </c>
      <c r="H963" s="33">
        <f t="shared" ref="H963:H969" si="14">+E963*G963</f>
        <v>1688</v>
      </c>
    </row>
    <row r="964" spans="1:8" ht="15.75" customHeight="1" x14ac:dyDescent="0.3">
      <c r="A964" s="29"/>
      <c r="B964" s="715" t="s">
        <v>17</v>
      </c>
      <c r="C964" s="716"/>
      <c r="D964" s="717"/>
      <c r="E964" s="30">
        <v>1</v>
      </c>
      <c r="F964" s="31" t="s">
        <v>18</v>
      </c>
      <c r="G964" s="32">
        <f>'[1]Estudio de Mercado'!P234</f>
        <v>2556</v>
      </c>
      <c r="H964" s="33">
        <f t="shared" si="14"/>
        <v>2556</v>
      </c>
    </row>
    <row r="965" spans="1:8" x14ac:dyDescent="0.3">
      <c r="A965" s="29"/>
      <c r="B965" s="715"/>
      <c r="C965" s="716"/>
      <c r="D965" s="717"/>
      <c r="E965" s="30"/>
      <c r="F965" s="31"/>
      <c r="G965" s="32"/>
      <c r="H965" s="33">
        <f t="shared" si="14"/>
        <v>0</v>
      </c>
    </row>
    <row r="966" spans="1:8" x14ac:dyDescent="0.3">
      <c r="A966" s="29"/>
      <c r="B966" s="715"/>
      <c r="C966" s="716"/>
      <c r="D966" s="717"/>
      <c r="E966" s="30"/>
      <c r="F966" s="31"/>
      <c r="G966" s="34"/>
      <c r="H966" s="33">
        <f t="shared" si="14"/>
        <v>0</v>
      </c>
    </row>
    <row r="967" spans="1:8" x14ac:dyDescent="0.3">
      <c r="A967" s="35"/>
      <c r="B967" s="715"/>
      <c r="C967" s="716"/>
      <c r="D967" s="717"/>
      <c r="E967" s="30"/>
      <c r="F967" s="31"/>
      <c r="G967" s="34"/>
      <c r="H967" s="33">
        <f t="shared" si="14"/>
        <v>0</v>
      </c>
    </row>
    <row r="968" spans="1:8" x14ac:dyDescent="0.3">
      <c r="A968" s="35"/>
      <c r="B968" s="715"/>
      <c r="C968" s="716"/>
      <c r="D968" s="717"/>
      <c r="E968" s="70"/>
      <c r="F968" s="31"/>
      <c r="G968" s="34"/>
      <c r="H968" s="33">
        <f t="shared" si="14"/>
        <v>0</v>
      </c>
    </row>
    <row r="969" spans="1:8" x14ac:dyDescent="0.3">
      <c r="A969" s="35"/>
      <c r="B969" s="715"/>
      <c r="C969" s="716"/>
      <c r="D969" s="717"/>
      <c r="E969" s="30"/>
      <c r="F969" s="31"/>
      <c r="G969" s="34"/>
      <c r="H969" s="33">
        <f t="shared" si="14"/>
        <v>0</v>
      </c>
    </row>
    <row r="970" spans="1:8" x14ac:dyDescent="0.3">
      <c r="A970" s="21" t="s">
        <v>19</v>
      </c>
      <c r="B970" s="7"/>
      <c r="C970" s="7"/>
      <c r="D970" s="7"/>
      <c r="E970" s="22"/>
      <c r="F970" s="8"/>
      <c r="G970" s="7"/>
      <c r="H970" s="37">
        <f>ROUND(SUM(H963:H969),0)</f>
        <v>4244</v>
      </c>
    </row>
    <row r="971" spans="1:8" x14ac:dyDescent="0.3">
      <c r="A971" s="6"/>
      <c r="B971" s="7"/>
      <c r="C971" s="7"/>
      <c r="D971" s="7"/>
      <c r="E971" s="22"/>
      <c r="F971" s="8"/>
      <c r="G971" s="7"/>
      <c r="H971" s="9"/>
    </row>
    <row r="972" spans="1:8" x14ac:dyDescent="0.3">
      <c r="A972" s="21" t="s">
        <v>20</v>
      </c>
      <c r="B972" s="7"/>
      <c r="C972" s="7"/>
      <c r="D972" s="7"/>
      <c r="E972" s="22"/>
      <c r="F972" s="8"/>
      <c r="G972" s="7"/>
      <c r="H972" s="9"/>
    </row>
    <row r="973" spans="1:8" ht="24.75" customHeight="1" x14ac:dyDescent="0.3">
      <c r="A973" s="23" t="s">
        <v>10</v>
      </c>
      <c r="B973" s="26" t="s">
        <v>11</v>
      </c>
      <c r="C973" s="71" t="s">
        <v>12</v>
      </c>
      <c r="D973" s="26" t="s">
        <v>13</v>
      </c>
      <c r="E973" s="718" t="s">
        <v>21</v>
      </c>
      <c r="F973" s="719"/>
      <c r="G973" s="26" t="s">
        <v>47</v>
      </c>
      <c r="H973" s="38" t="s">
        <v>14</v>
      </c>
    </row>
    <row r="974" spans="1:8" ht="34.5" customHeight="1" x14ac:dyDescent="0.3">
      <c r="A974" s="29"/>
      <c r="B974" s="72" t="s">
        <v>23</v>
      </c>
      <c r="C974" s="40">
        <v>1</v>
      </c>
      <c r="D974" s="40" t="s">
        <v>24</v>
      </c>
      <c r="E974" s="720">
        <f>+'[1]1- CUADRILLAS'!$D$47</f>
        <v>53500</v>
      </c>
      <c r="F974" s="721"/>
      <c r="G974" s="41">
        <v>7.0638504672897187E-2</v>
      </c>
      <c r="H974" s="42">
        <f>((E974+F974)*C974)*G974</f>
        <v>3779.1599999999994</v>
      </c>
    </row>
    <row r="975" spans="1:8" x14ac:dyDescent="0.3">
      <c r="A975" s="43"/>
      <c r="B975" s="44"/>
      <c r="C975" s="40"/>
      <c r="D975" s="40"/>
      <c r="E975" s="722"/>
      <c r="F975" s="723"/>
      <c r="G975" s="41"/>
      <c r="H975" s="42">
        <f>((E975+F975)*C975)*G975</f>
        <v>0</v>
      </c>
    </row>
    <row r="976" spans="1:8" x14ac:dyDescent="0.3">
      <c r="A976" s="43"/>
      <c r="B976" s="44"/>
      <c r="C976" s="40"/>
      <c r="D976" s="40"/>
      <c r="E976" s="722"/>
      <c r="F976" s="723"/>
      <c r="G976" s="40"/>
      <c r="H976" s="42"/>
    </row>
    <row r="977" spans="1:8" x14ac:dyDescent="0.3">
      <c r="A977" s="21" t="s">
        <v>25</v>
      </c>
      <c r="B977" s="7"/>
      <c r="C977" s="7"/>
      <c r="D977" s="7"/>
      <c r="E977" s="22"/>
      <c r="F977" s="8"/>
      <c r="G977" s="7"/>
      <c r="H977" s="37">
        <f>(SUM(H974:H976))</f>
        <v>3779.1599999999994</v>
      </c>
    </row>
    <row r="978" spans="1:8" x14ac:dyDescent="0.3">
      <c r="A978" s="6"/>
      <c r="B978" s="7"/>
      <c r="C978" s="7"/>
      <c r="D978" s="7"/>
      <c r="E978" s="22"/>
      <c r="F978" s="8"/>
      <c r="G978" s="7"/>
      <c r="H978" s="9"/>
    </row>
    <row r="979" spans="1:8" x14ac:dyDescent="0.3">
      <c r="A979" s="21" t="s">
        <v>26</v>
      </c>
      <c r="B979" s="7"/>
      <c r="C979" s="7"/>
      <c r="D979" s="7"/>
      <c r="E979" s="22"/>
      <c r="F979" s="8"/>
      <c r="G979" s="7"/>
      <c r="H979" s="9"/>
    </row>
    <row r="980" spans="1:8" x14ac:dyDescent="0.3">
      <c r="A980" s="23" t="s">
        <v>10</v>
      </c>
      <c r="B980" s="718" t="s">
        <v>11</v>
      </c>
      <c r="C980" s="719"/>
      <c r="D980" s="71" t="s">
        <v>12</v>
      </c>
      <c r="E980" s="26" t="s">
        <v>13</v>
      </c>
      <c r="F980" s="27" t="s">
        <v>22</v>
      </c>
      <c r="G980" s="26" t="s">
        <v>48</v>
      </c>
      <c r="H980" s="38" t="s">
        <v>14</v>
      </c>
    </row>
    <row r="981" spans="1:8" x14ac:dyDescent="0.3">
      <c r="A981" s="43"/>
      <c r="B981" s="724" t="s">
        <v>28</v>
      </c>
      <c r="C981" s="725"/>
      <c r="D981" s="40">
        <v>1</v>
      </c>
      <c r="E981" s="40" t="s">
        <v>29</v>
      </c>
      <c r="F981" s="41">
        <v>0.3</v>
      </c>
      <c r="G981" s="40">
        <f>H977*0.1</f>
        <v>377.91599999999994</v>
      </c>
      <c r="H981" s="42">
        <f>+G981*D981*F981</f>
        <v>113.37479999999998</v>
      </c>
    </row>
    <row r="982" spans="1:8" x14ac:dyDescent="0.3">
      <c r="A982" s="43"/>
      <c r="B982" s="724" t="s">
        <v>30</v>
      </c>
      <c r="C982" s="725"/>
      <c r="D982" s="40">
        <v>1</v>
      </c>
      <c r="E982" s="40" t="s">
        <v>29</v>
      </c>
      <c r="F982" s="41">
        <v>0.01</v>
      </c>
      <c r="G982" s="40">
        <f>'[1]Estudio de Mercado'!P477</f>
        <v>26300</v>
      </c>
      <c r="H982" s="42">
        <f>+G982*D982*F982</f>
        <v>263</v>
      </c>
    </row>
    <row r="983" spans="1:8" x14ac:dyDescent="0.3">
      <c r="A983" s="21" t="s">
        <v>31</v>
      </c>
      <c r="B983" s="7"/>
      <c r="C983" s="7"/>
      <c r="D983" s="7"/>
      <c r="E983" s="22"/>
      <c r="F983" s="8"/>
      <c r="G983" s="7"/>
      <c r="H983" s="37">
        <f>ROUND(SUM(H981:H982),0)</f>
        <v>376</v>
      </c>
    </row>
    <row r="984" spans="1:8" x14ac:dyDescent="0.3">
      <c r="A984" s="6"/>
      <c r="B984" s="7"/>
      <c r="C984" s="7"/>
      <c r="D984" s="7"/>
      <c r="E984" s="22"/>
      <c r="F984" s="8"/>
      <c r="G984" s="7"/>
      <c r="H984" s="9"/>
    </row>
    <row r="985" spans="1:8" x14ac:dyDescent="0.3">
      <c r="A985" s="21" t="s">
        <v>32</v>
      </c>
      <c r="B985" s="7"/>
      <c r="C985" s="7"/>
      <c r="D985" s="7"/>
      <c r="E985" s="22"/>
      <c r="F985" s="8"/>
      <c r="G985" s="7"/>
      <c r="H985" s="9"/>
    </row>
    <row r="986" spans="1:8" x14ac:dyDescent="0.3">
      <c r="A986" s="23" t="s">
        <v>10</v>
      </c>
      <c r="B986" s="718" t="s">
        <v>11</v>
      </c>
      <c r="C986" s="719"/>
      <c r="D986" s="26" t="s">
        <v>13</v>
      </c>
      <c r="E986" s="26" t="s">
        <v>12</v>
      </c>
      <c r="F986" s="27" t="s">
        <v>33</v>
      </c>
      <c r="G986" s="26" t="s">
        <v>34</v>
      </c>
      <c r="H986" s="38" t="s">
        <v>14</v>
      </c>
    </row>
    <row r="987" spans="1:8" x14ac:dyDescent="0.3">
      <c r="A987" s="43"/>
      <c r="B987" s="724" t="s">
        <v>35</v>
      </c>
      <c r="C987" s="725"/>
      <c r="D987" s="40" t="s">
        <v>36</v>
      </c>
      <c r="E987" s="40">
        <v>1</v>
      </c>
      <c r="F987" s="45">
        <f>'[1]Estudio de Mercado'!P483</f>
        <v>102570</v>
      </c>
      <c r="G987" s="46">
        <v>0.01</v>
      </c>
      <c r="H987" s="42">
        <f>+F987*G987</f>
        <v>1025.7</v>
      </c>
    </row>
    <row r="988" spans="1:8" x14ac:dyDescent="0.3">
      <c r="A988" s="43"/>
      <c r="B988" s="724"/>
      <c r="C988" s="725"/>
      <c r="D988" s="47"/>
      <c r="E988" s="47"/>
      <c r="F988" s="48"/>
      <c r="G988" s="49"/>
      <c r="H988" s="42"/>
    </row>
    <row r="989" spans="1:8" x14ac:dyDescent="0.3">
      <c r="A989" s="21" t="s">
        <v>37</v>
      </c>
      <c r="B989" s="7"/>
      <c r="C989" s="7"/>
      <c r="D989" s="7"/>
      <c r="E989" s="22"/>
      <c r="F989" s="8"/>
      <c r="G989" s="7"/>
      <c r="H989" s="37">
        <f>ROUND(SUM(H987:H988),0)</f>
        <v>1026</v>
      </c>
    </row>
    <row r="990" spans="1:8" x14ac:dyDescent="0.3">
      <c r="A990" s="21"/>
      <c r="B990" s="7"/>
      <c r="C990" s="7"/>
      <c r="D990" s="7"/>
      <c r="E990" s="50"/>
      <c r="F990" s="8"/>
      <c r="G990" s="7"/>
      <c r="H990" s="51"/>
    </row>
    <row r="991" spans="1:8" x14ac:dyDescent="0.3">
      <c r="A991" s="21" t="s">
        <v>38</v>
      </c>
      <c r="B991" s="7"/>
      <c r="C991" s="7"/>
      <c r="D991" s="7"/>
      <c r="E991" s="22"/>
      <c r="F991" s="8"/>
      <c r="G991" s="7"/>
      <c r="H991" s="37">
        <f>H970+H977+H983+H989</f>
        <v>9425.16</v>
      </c>
    </row>
    <row r="992" spans="1:8" x14ac:dyDescent="0.3">
      <c r="A992" s="21" t="s">
        <v>39</v>
      </c>
      <c r="B992" s="7"/>
      <c r="C992" s="7"/>
      <c r="D992" s="7"/>
      <c r="E992" s="22"/>
      <c r="F992" s="8"/>
      <c r="G992" s="7"/>
      <c r="H992" s="52">
        <f>+SUM(H993:H996)</f>
        <v>2822.8354200000003</v>
      </c>
    </row>
    <row r="993" spans="1:8" x14ac:dyDescent="0.3">
      <c r="A993" s="21"/>
      <c r="B993" s="7"/>
      <c r="C993" s="7"/>
      <c r="D993" s="7"/>
      <c r="E993" s="22"/>
      <c r="F993" s="48" t="s">
        <v>40</v>
      </c>
      <c r="G993" s="53">
        <v>0.23</v>
      </c>
      <c r="H993" s="54">
        <f>+G993*H991</f>
        <v>2167.7867999999999</v>
      </c>
    </row>
    <row r="994" spans="1:8" x14ac:dyDescent="0.3">
      <c r="A994" s="21"/>
      <c r="B994" s="7"/>
      <c r="C994" s="7"/>
      <c r="D994" s="7"/>
      <c r="E994" s="22"/>
      <c r="F994" s="48" t="s">
        <v>41</v>
      </c>
      <c r="G994" s="53">
        <v>0.01</v>
      </c>
      <c r="H994" s="54">
        <f>+G994*H991</f>
        <v>94.251599999999996</v>
      </c>
    </row>
    <row r="995" spans="1:8" x14ac:dyDescent="0.3">
      <c r="A995" s="21"/>
      <c r="B995" s="7"/>
      <c r="C995" s="7"/>
      <c r="D995" s="7"/>
      <c r="E995" s="22"/>
      <c r="F995" s="48" t="s">
        <v>42</v>
      </c>
      <c r="G995" s="53">
        <v>0.05</v>
      </c>
      <c r="H995" s="54">
        <f>+G995*H991</f>
        <v>471.25800000000004</v>
      </c>
    </row>
    <row r="996" spans="1:8" x14ac:dyDescent="0.3">
      <c r="A996" s="21"/>
      <c r="B996" s="7"/>
      <c r="C996" s="7"/>
      <c r="D996" s="7"/>
      <c r="E996" s="22"/>
      <c r="F996" s="48" t="s">
        <v>43</v>
      </c>
      <c r="G996" s="53">
        <v>0.19</v>
      </c>
      <c r="H996" s="54">
        <f>+G996*H995</f>
        <v>89.539020000000008</v>
      </c>
    </row>
    <row r="997" spans="1:8" x14ac:dyDescent="0.3">
      <c r="A997" s="21"/>
      <c r="B997" s="7"/>
      <c r="C997" s="7"/>
      <c r="D997" s="7"/>
      <c r="E997" s="22"/>
      <c r="F997" s="726" t="s">
        <v>44</v>
      </c>
      <c r="G997" s="726"/>
      <c r="H997" s="55">
        <f>+ROUND(H991+H992,0)</f>
        <v>12248</v>
      </c>
    </row>
    <row r="998" spans="1:8" x14ac:dyDescent="0.3">
      <c r="A998" s="21"/>
      <c r="B998" s="7"/>
      <c r="C998" s="7"/>
      <c r="D998" s="7"/>
      <c r="E998" s="22"/>
      <c r="F998" s="8"/>
      <c r="G998" s="7"/>
      <c r="H998" s="56"/>
    </row>
    <row r="999" spans="1:8" ht="16.2" thickBot="1" x14ac:dyDescent="0.35">
      <c r="A999" s="17"/>
      <c r="B999" s="18"/>
      <c r="C999" s="7"/>
      <c r="D999" s="7"/>
      <c r="E999" s="22"/>
      <c r="F999" s="19"/>
      <c r="G999" s="18"/>
      <c r="H999" s="20"/>
    </row>
    <row r="1000" spans="1:8" ht="16.2" thickTop="1" x14ac:dyDescent="0.3">
      <c r="A1000" s="6"/>
      <c r="B1000" s="7"/>
      <c r="C1000" s="57"/>
      <c r="D1000" s="58"/>
      <c r="E1000" s="57"/>
      <c r="F1000" s="8"/>
      <c r="G1000" s="7"/>
      <c r="H1000" s="59"/>
    </row>
    <row r="1001" spans="1:8" x14ac:dyDescent="0.3">
      <c r="A1001" s="6"/>
      <c r="B1001" s="7"/>
      <c r="C1001" s="22"/>
      <c r="D1001" s="7"/>
      <c r="E1001" s="22"/>
      <c r="F1001" s="8"/>
      <c r="G1001" s="7"/>
      <c r="H1001" s="59"/>
    </row>
    <row r="1002" spans="1:8" x14ac:dyDescent="0.3">
      <c r="A1002" s="6"/>
      <c r="B1002" s="7"/>
      <c r="C1002" s="22"/>
      <c r="D1002" s="7"/>
      <c r="E1002" s="22"/>
      <c r="F1002" s="8"/>
      <c r="G1002" s="7"/>
      <c r="H1002" s="59"/>
    </row>
    <row r="1003" spans="1:8" x14ac:dyDescent="0.3">
      <c r="A1003" s="6"/>
      <c r="B1003" s="7"/>
      <c r="C1003" s="22"/>
      <c r="D1003" s="7"/>
      <c r="E1003" s="22"/>
      <c r="F1003" s="8"/>
      <c r="G1003" s="7"/>
      <c r="H1003" s="59"/>
    </row>
    <row r="1004" spans="1:8" ht="16.2" thickBot="1" x14ac:dyDescent="0.35">
      <c r="A1004" s="6"/>
      <c r="B1004" s="7"/>
      <c r="C1004" s="7"/>
      <c r="D1004" s="7"/>
      <c r="E1004" s="22"/>
      <c r="F1004" s="699"/>
      <c r="G1004" s="699"/>
      <c r="H1004" s="700"/>
    </row>
    <row r="1005" spans="1:8" x14ac:dyDescent="0.3">
      <c r="A1005" s="60" t="s">
        <v>45</v>
      </c>
      <c r="B1005" s="61"/>
      <c r="C1005" s="61"/>
      <c r="D1005" s="61"/>
      <c r="E1005" s="22"/>
      <c r="F1005" s="83" t="s">
        <v>46</v>
      </c>
      <c r="G1005" s="7"/>
      <c r="H1005" s="84"/>
    </row>
    <row r="1006" spans="1:8" ht="16.2" thickBot="1" x14ac:dyDescent="0.35">
      <c r="A1006" s="62"/>
      <c r="B1006" s="63"/>
      <c r="C1006" s="63"/>
      <c r="D1006" s="63"/>
      <c r="E1006" s="22"/>
      <c r="F1006" s="8"/>
      <c r="G1006" s="63"/>
      <c r="H1006" s="9"/>
    </row>
    <row r="1007" spans="1:8" ht="97.2" customHeight="1" thickBot="1" x14ac:dyDescent="0.55000000000000004">
      <c r="A1007" s="701" t="str">
        <f>+A63</f>
        <v>REPARACIONES LOCATIVAS LABORATORIO GENETICA REGIONAL NOR OCCIDENTE DEL INSTITUTO NACIONAL DE MEDICINA LEGAL Y CIENCIAS FORENSES.</v>
      </c>
      <c r="B1007" s="702"/>
      <c r="C1007" s="702"/>
      <c r="D1007" s="702"/>
      <c r="E1007" s="702"/>
      <c r="F1007" s="702"/>
      <c r="G1007" s="702"/>
      <c r="H1007" s="703"/>
    </row>
    <row r="1008" spans="1:8" ht="16.2" thickTop="1" x14ac:dyDescent="0.3">
      <c r="A1008" s="704" t="str">
        <f>+A64</f>
        <v>PRESUPUESTO SISTEMA ELÉCTRICO, ILUMINACIÓN Y ALARMAS PARA EL PROYECTO DE REPARACIONES LOCATIVAS SEDE MEDELLIN DEL  INSTITUTO NACIONAL DE MEDICINA LEGAL Y CIENCIAS FORENSES</v>
      </c>
      <c r="B1008" s="705"/>
      <c r="C1008" s="705"/>
      <c r="D1008" s="705"/>
      <c r="E1008" s="705"/>
      <c r="F1008" s="705"/>
      <c r="G1008" s="705"/>
      <c r="H1008" s="706"/>
    </row>
    <row r="1009" spans="1:8" x14ac:dyDescent="0.3">
      <c r="A1009" s="707"/>
      <c r="B1009" s="708"/>
      <c r="C1009" s="708"/>
      <c r="D1009" s="708"/>
      <c r="E1009" s="708"/>
      <c r="F1009" s="708"/>
      <c r="G1009" s="708"/>
      <c r="H1009" s="709"/>
    </row>
    <row r="1010" spans="1:8" x14ac:dyDescent="0.3">
      <c r="A1010" s="710" t="s">
        <v>2</v>
      </c>
      <c r="B1010" s="711"/>
      <c r="C1010" s="711"/>
      <c r="D1010" s="711"/>
      <c r="E1010" s="711"/>
      <c r="F1010" s="711"/>
      <c r="G1010" s="711"/>
      <c r="H1010" s="712"/>
    </row>
    <row r="1011" spans="1:8" x14ac:dyDescent="0.3">
      <c r="A1011" s="6"/>
      <c r="B1011" s="7"/>
      <c r="C1011" s="7"/>
      <c r="D1011" s="7"/>
      <c r="E1011" s="7"/>
      <c r="F1011" s="8"/>
      <c r="G1011" s="7"/>
      <c r="H1011" s="9"/>
    </row>
    <row r="1012" spans="1:8" x14ac:dyDescent="0.3">
      <c r="A1012" s="10" t="s">
        <v>3</v>
      </c>
      <c r="B1012" s="11" t="str">
        <f>+'[1]BASE DEL PRESUPUESTO'!B49</f>
        <v>3.1.19</v>
      </c>
      <c r="C1012" s="12" t="s">
        <v>4</v>
      </c>
      <c r="D1012" s="11" t="str">
        <f>+'[1]BASE DEL PRESUPUESTO'!D49</f>
        <v>UND</v>
      </c>
      <c r="E1012" s="13" t="s">
        <v>5</v>
      </c>
      <c r="F1012" s="14">
        <f>H1045</f>
        <v>202893.42000000004</v>
      </c>
      <c r="G1012" s="12" t="s">
        <v>6</v>
      </c>
      <c r="H1012" s="15" t="str">
        <f>+H69</f>
        <v>ENERO DE 2026</v>
      </c>
    </row>
    <row r="1013" spans="1:8" ht="72.599999999999994" customHeight="1" x14ac:dyDescent="0.3">
      <c r="A1013" s="16" t="s">
        <v>8</v>
      </c>
      <c r="B1013" s="713" t="str">
        <f>+'[1]BASE DEL PRESUPUESTO'!C49</f>
        <v xml:space="preserve">Suministro de materiales y mano de obra para Instalación de sensor de presencia para control de iluminación, Sensor 360º horizontal Voltaje 120V 60Hz 1000W, Distancia de transmisión 6 metros Material Pasta; (incluye sensor, cableado en cable 2x12 AWG LSZH, tuberia conduit EMT de 3/4", cajas de paso, caja 2400, conectores para empalme, soporterá necesaria, perfiles riel chanel donde se requiera, grapas, pernos de anclaje, abrazaderas y demás elementos consumibles para su correcta instalación. </v>
      </c>
      <c r="C1013" s="713"/>
      <c r="D1013" s="713"/>
      <c r="E1013" s="713"/>
      <c r="F1013" s="713"/>
      <c r="G1013" s="713"/>
      <c r="H1013" s="714"/>
    </row>
    <row r="1014" spans="1:8" ht="16.2" thickBot="1" x14ac:dyDescent="0.35">
      <c r="A1014" s="17"/>
      <c r="B1014" s="18"/>
      <c r="C1014" s="18"/>
      <c r="D1014" s="18"/>
      <c r="E1014" s="18"/>
      <c r="F1014" s="19"/>
      <c r="G1014" s="18"/>
      <c r="H1014" s="20"/>
    </row>
    <row r="1015" spans="1:8" ht="16.2" thickTop="1" x14ac:dyDescent="0.3">
      <c r="A1015" s="21" t="s">
        <v>9</v>
      </c>
      <c r="B1015" s="7"/>
      <c r="C1015" s="7"/>
      <c r="D1015" s="7"/>
      <c r="E1015" s="22"/>
      <c r="F1015" s="8"/>
      <c r="G1015" s="7"/>
      <c r="H1015" s="9"/>
    </row>
    <row r="1016" spans="1:8" x14ac:dyDescent="0.3">
      <c r="A1016" s="23" t="s">
        <v>10</v>
      </c>
      <c r="B1016" s="24" t="s">
        <v>11</v>
      </c>
      <c r="C1016" s="25"/>
      <c r="D1016" s="25"/>
      <c r="E1016" s="26" t="s">
        <v>12</v>
      </c>
      <c r="F1016" s="27" t="s">
        <v>13</v>
      </c>
      <c r="G1016" s="26" t="s">
        <v>14</v>
      </c>
      <c r="H1016" s="28" t="s">
        <v>15</v>
      </c>
    </row>
    <row r="1017" spans="1:8" ht="15.75" customHeight="1" x14ac:dyDescent="0.3">
      <c r="A1017" s="29"/>
      <c r="B1017" s="747" t="str">
        <f>'[1]Estudio de Mercado'!C27</f>
        <v>Cable de Cobre 12 AWG Libre Halogenos</v>
      </c>
      <c r="C1017" s="716"/>
      <c r="D1017" s="717"/>
      <c r="E1017" s="85">
        <v>6</v>
      </c>
      <c r="F1017" s="31" t="s">
        <v>16</v>
      </c>
      <c r="G1017" s="32">
        <f>'[1]Estudio de Mercado'!P27</f>
        <v>2645</v>
      </c>
      <c r="H1017" s="33">
        <f t="shared" ref="H1017:H1023" si="15">+E1017*G1017</f>
        <v>15870</v>
      </c>
    </row>
    <row r="1018" spans="1:8" ht="15.75" customHeight="1" x14ac:dyDescent="0.3">
      <c r="A1018" s="29"/>
      <c r="B1018" s="747" t="str">
        <f>'[1]Estudio de Mercado'!C223</f>
        <v>Sensor presencia pir montaje techo 360° 1000W</v>
      </c>
      <c r="C1018" s="716"/>
      <c r="D1018" s="717"/>
      <c r="E1018" s="85">
        <v>1</v>
      </c>
      <c r="F1018" s="31" t="s">
        <v>13</v>
      </c>
      <c r="G1018" s="34">
        <v>100135</v>
      </c>
      <c r="H1018" s="33">
        <f t="shared" si="15"/>
        <v>100135</v>
      </c>
    </row>
    <row r="1019" spans="1:8" x14ac:dyDescent="0.3">
      <c r="A1019" s="29"/>
      <c r="B1019" s="747" t="str">
        <f>'[1]Estudio de Mercado'!C226</f>
        <v>Conector rosca amarillo - rojo 3M X 100 Unidades</v>
      </c>
      <c r="C1019" s="716"/>
      <c r="D1019" s="717"/>
      <c r="E1019" s="70">
        <v>0.03</v>
      </c>
      <c r="F1019" s="31" t="s">
        <v>13</v>
      </c>
      <c r="G1019" s="32">
        <f>'[1]Estudio de Mercado'!P226</f>
        <v>131985</v>
      </c>
      <c r="H1019" s="33">
        <f t="shared" si="15"/>
        <v>3959.5499999999997</v>
      </c>
    </row>
    <row r="1020" spans="1:8" x14ac:dyDescent="0.3">
      <c r="A1020" s="29"/>
      <c r="B1020" s="715" t="s">
        <v>17</v>
      </c>
      <c r="C1020" s="716"/>
      <c r="D1020" s="717"/>
      <c r="E1020" s="85">
        <v>1</v>
      </c>
      <c r="F1020" s="31" t="s">
        <v>18</v>
      </c>
      <c r="G1020" s="32">
        <f>'[1]Estudio de Mercado'!P234</f>
        <v>2556</v>
      </c>
      <c r="H1020" s="33">
        <f t="shared" si="15"/>
        <v>2556</v>
      </c>
    </row>
    <row r="1021" spans="1:8" x14ac:dyDescent="0.3">
      <c r="A1021" s="35"/>
      <c r="B1021" s="715"/>
      <c r="C1021" s="716"/>
      <c r="D1021" s="717"/>
      <c r="E1021" s="30"/>
      <c r="F1021" s="31"/>
      <c r="G1021" s="34"/>
      <c r="H1021" s="33">
        <f t="shared" si="15"/>
        <v>0</v>
      </c>
    </row>
    <row r="1022" spans="1:8" x14ac:dyDescent="0.3">
      <c r="A1022" s="35"/>
      <c r="B1022" s="715"/>
      <c r="C1022" s="716"/>
      <c r="D1022" s="717"/>
      <c r="E1022" s="70"/>
      <c r="F1022" s="31"/>
      <c r="G1022" s="34"/>
      <c r="H1022" s="33">
        <f t="shared" si="15"/>
        <v>0</v>
      </c>
    </row>
    <row r="1023" spans="1:8" x14ac:dyDescent="0.3">
      <c r="A1023" s="35"/>
      <c r="B1023" s="715"/>
      <c r="C1023" s="716"/>
      <c r="D1023" s="717"/>
      <c r="E1023" s="30"/>
      <c r="F1023" s="31"/>
      <c r="G1023" s="34"/>
      <c r="H1023" s="33">
        <f t="shared" si="15"/>
        <v>0</v>
      </c>
    </row>
    <row r="1024" spans="1:8" x14ac:dyDescent="0.3">
      <c r="A1024" s="21" t="s">
        <v>19</v>
      </c>
      <c r="B1024" s="7"/>
      <c r="C1024" s="7"/>
      <c r="D1024" s="7"/>
      <c r="E1024" s="22"/>
      <c r="F1024" s="8"/>
      <c r="G1024" s="7"/>
      <c r="H1024" s="37">
        <f>ROUND(SUM(H1017:H1023),0)</f>
        <v>122521</v>
      </c>
    </row>
    <row r="1025" spans="1:8" x14ac:dyDescent="0.3">
      <c r="A1025" s="6"/>
      <c r="B1025" s="7"/>
      <c r="C1025" s="7"/>
      <c r="D1025" s="7"/>
      <c r="E1025" s="22"/>
      <c r="F1025" s="8"/>
      <c r="G1025" s="7"/>
      <c r="H1025" s="9"/>
    </row>
    <row r="1026" spans="1:8" x14ac:dyDescent="0.3">
      <c r="A1026" s="21" t="s">
        <v>20</v>
      </c>
      <c r="B1026" s="7"/>
      <c r="C1026" s="7"/>
      <c r="D1026" s="7"/>
      <c r="E1026" s="22"/>
      <c r="F1026" s="8"/>
      <c r="G1026" s="7"/>
      <c r="H1026" s="9"/>
    </row>
    <row r="1027" spans="1:8" ht="24.75" customHeight="1" x14ac:dyDescent="0.3">
      <c r="A1027" s="23" t="s">
        <v>10</v>
      </c>
      <c r="B1027" s="26" t="s">
        <v>11</v>
      </c>
      <c r="C1027" s="71" t="s">
        <v>12</v>
      </c>
      <c r="D1027" s="26" t="s">
        <v>13</v>
      </c>
      <c r="E1027" s="718" t="s">
        <v>21</v>
      </c>
      <c r="F1027" s="719"/>
      <c r="G1027" s="26" t="s">
        <v>47</v>
      </c>
      <c r="H1027" s="38" t="s">
        <v>14</v>
      </c>
    </row>
    <row r="1028" spans="1:8" ht="34.5" customHeight="1" x14ac:dyDescent="0.3">
      <c r="A1028" s="29"/>
      <c r="B1028" s="72" t="s">
        <v>23</v>
      </c>
      <c r="C1028" s="40">
        <v>1</v>
      </c>
      <c r="D1028" s="40" t="s">
        <v>24</v>
      </c>
      <c r="E1028" s="720">
        <f>+'[1]1- CUADRILLAS'!$D$47</f>
        <v>53500</v>
      </c>
      <c r="F1028" s="721"/>
      <c r="G1028" s="41">
        <v>1.3525685981308415</v>
      </c>
      <c r="H1028" s="42">
        <f>((E1028+F1028)*C1028)*G1028</f>
        <v>72362.420000000027</v>
      </c>
    </row>
    <row r="1029" spans="1:8" x14ac:dyDescent="0.3">
      <c r="A1029" s="43"/>
      <c r="B1029" s="44"/>
      <c r="C1029" s="40"/>
      <c r="D1029" s="40"/>
      <c r="E1029" s="722"/>
      <c r="F1029" s="723"/>
      <c r="G1029" s="41"/>
      <c r="H1029" s="42">
        <f>((E1029+F1029)*C1029)*G1029</f>
        <v>0</v>
      </c>
    </row>
    <row r="1030" spans="1:8" x14ac:dyDescent="0.3">
      <c r="A1030" s="43"/>
      <c r="B1030" s="44"/>
      <c r="C1030" s="40"/>
      <c r="D1030" s="40"/>
      <c r="E1030" s="722"/>
      <c r="F1030" s="723"/>
      <c r="G1030" s="40"/>
      <c r="H1030" s="42"/>
    </row>
    <row r="1031" spans="1:8" x14ac:dyDescent="0.3">
      <c r="A1031" s="21" t="s">
        <v>25</v>
      </c>
      <c r="B1031" s="7"/>
      <c r="C1031" s="7"/>
      <c r="D1031" s="7"/>
      <c r="E1031" s="22"/>
      <c r="F1031" s="8"/>
      <c r="G1031" s="7"/>
      <c r="H1031" s="37">
        <f>(SUM(H1028:H1030))</f>
        <v>72362.420000000027</v>
      </c>
    </row>
    <row r="1032" spans="1:8" x14ac:dyDescent="0.3">
      <c r="A1032" s="6"/>
      <c r="B1032" s="7"/>
      <c r="C1032" s="7"/>
      <c r="D1032" s="7"/>
      <c r="E1032" s="22"/>
      <c r="F1032" s="8"/>
      <c r="G1032" s="7"/>
      <c r="H1032" s="9"/>
    </row>
    <row r="1033" spans="1:8" x14ac:dyDescent="0.3">
      <c r="A1033" s="21" t="s">
        <v>26</v>
      </c>
      <c r="B1033" s="7"/>
      <c r="C1033" s="7"/>
      <c r="D1033" s="7"/>
      <c r="E1033" s="22"/>
      <c r="F1033" s="8"/>
      <c r="G1033" s="7"/>
      <c r="H1033" s="9"/>
    </row>
    <row r="1034" spans="1:8" x14ac:dyDescent="0.3">
      <c r="A1034" s="23" t="s">
        <v>10</v>
      </c>
      <c r="B1034" s="718" t="s">
        <v>11</v>
      </c>
      <c r="C1034" s="719"/>
      <c r="D1034" s="71" t="s">
        <v>12</v>
      </c>
      <c r="E1034" s="26" t="s">
        <v>13</v>
      </c>
      <c r="F1034" s="27" t="s">
        <v>22</v>
      </c>
      <c r="G1034" s="26" t="s">
        <v>48</v>
      </c>
      <c r="H1034" s="38" t="s">
        <v>14</v>
      </c>
    </row>
    <row r="1035" spans="1:8" x14ac:dyDescent="0.3">
      <c r="A1035" s="43"/>
      <c r="B1035" s="724" t="s">
        <v>28</v>
      </c>
      <c r="C1035" s="725"/>
      <c r="D1035" s="40">
        <v>1</v>
      </c>
      <c r="E1035" s="40" t="s">
        <v>29</v>
      </c>
      <c r="F1035" s="41">
        <v>0.18</v>
      </c>
      <c r="G1035" s="40">
        <f>H1031*0.1</f>
        <v>7236.2420000000029</v>
      </c>
      <c r="H1035" s="42">
        <f>+G1035*D1035*F1035</f>
        <v>1302.5235600000005</v>
      </c>
    </row>
    <row r="1036" spans="1:8" x14ac:dyDescent="0.3">
      <c r="A1036" s="43"/>
      <c r="B1036" s="724" t="s">
        <v>30</v>
      </c>
      <c r="C1036" s="725"/>
      <c r="D1036" s="40">
        <v>1</v>
      </c>
      <c r="E1036" s="40" t="s">
        <v>29</v>
      </c>
      <c r="F1036" s="41">
        <v>0.06</v>
      </c>
      <c r="G1036" s="40">
        <f>'[1]Estudio de Mercado'!P477</f>
        <v>26300</v>
      </c>
      <c r="H1036" s="42">
        <f>+G1036*D1036*F1036</f>
        <v>1578</v>
      </c>
    </row>
    <row r="1037" spans="1:8" x14ac:dyDescent="0.3">
      <c r="A1037" s="21" t="s">
        <v>31</v>
      </c>
      <c r="B1037" s="7"/>
      <c r="C1037" s="7"/>
      <c r="D1037" s="7"/>
      <c r="E1037" s="22"/>
      <c r="F1037" s="8"/>
      <c r="G1037" s="7"/>
      <c r="H1037" s="37">
        <f>ROUND(SUM(H1035:H1036),0)</f>
        <v>2881</v>
      </c>
    </row>
    <row r="1038" spans="1:8" x14ac:dyDescent="0.3">
      <c r="A1038" s="6"/>
      <c r="B1038" s="7"/>
      <c r="C1038" s="7"/>
      <c r="D1038" s="7"/>
      <c r="E1038" s="22"/>
      <c r="F1038" s="8"/>
      <c r="G1038" s="7"/>
      <c r="H1038" s="9"/>
    </row>
    <row r="1039" spans="1:8" x14ac:dyDescent="0.3">
      <c r="A1039" s="21" t="s">
        <v>32</v>
      </c>
      <c r="B1039" s="7"/>
      <c r="C1039" s="7"/>
      <c r="D1039" s="7"/>
      <c r="E1039" s="22"/>
      <c r="F1039" s="8"/>
      <c r="G1039" s="7"/>
      <c r="H1039" s="9"/>
    </row>
    <row r="1040" spans="1:8" x14ac:dyDescent="0.3">
      <c r="A1040" s="23" t="s">
        <v>10</v>
      </c>
      <c r="B1040" s="718" t="s">
        <v>11</v>
      </c>
      <c r="C1040" s="719"/>
      <c r="D1040" s="26" t="s">
        <v>13</v>
      </c>
      <c r="E1040" s="26" t="s">
        <v>12</v>
      </c>
      <c r="F1040" s="27" t="s">
        <v>33</v>
      </c>
      <c r="G1040" s="26" t="s">
        <v>34</v>
      </c>
      <c r="H1040" s="38" t="s">
        <v>14</v>
      </c>
    </row>
    <row r="1041" spans="1:8" x14ac:dyDescent="0.3">
      <c r="A1041" s="43"/>
      <c r="B1041" s="724" t="s">
        <v>35</v>
      </c>
      <c r="C1041" s="725"/>
      <c r="D1041" s="40" t="s">
        <v>36</v>
      </c>
      <c r="E1041" s="40">
        <v>1</v>
      </c>
      <c r="F1041" s="45">
        <f>'[1]Estudio de Mercado'!P483</f>
        <v>102570</v>
      </c>
      <c r="G1041" s="46">
        <v>0.05</v>
      </c>
      <c r="H1041" s="42">
        <f>+F1041*G1041</f>
        <v>5128.5</v>
      </c>
    </row>
    <row r="1042" spans="1:8" x14ac:dyDescent="0.3">
      <c r="A1042" s="43"/>
      <c r="B1042" s="724"/>
      <c r="C1042" s="725"/>
      <c r="D1042" s="47"/>
      <c r="E1042" s="47"/>
      <c r="F1042" s="48"/>
      <c r="G1042" s="49"/>
      <c r="H1042" s="42"/>
    </row>
    <row r="1043" spans="1:8" x14ac:dyDescent="0.3">
      <c r="A1043" s="21" t="s">
        <v>37</v>
      </c>
      <c r="B1043" s="7"/>
      <c r="C1043" s="7"/>
      <c r="D1043" s="7"/>
      <c r="E1043" s="22"/>
      <c r="F1043" s="8"/>
      <c r="G1043" s="7"/>
      <c r="H1043" s="37">
        <f>ROUND(SUM(H1041:H1042),0)</f>
        <v>5129</v>
      </c>
    </row>
    <row r="1044" spans="1:8" x14ac:dyDescent="0.3">
      <c r="A1044" s="21"/>
      <c r="B1044" s="7"/>
      <c r="C1044" s="7"/>
      <c r="D1044" s="7"/>
      <c r="E1044" s="50"/>
      <c r="F1044" s="8"/>
      <c r="G1044" s="7"/>
      <c r="H1044" s="51"/>
    </row>
    <row r="1045" spans="1:8" x14ac:dyDescent="0.3">
      <c r="A1045" s="21" t="s">
        <v>38</v>
      </c>
      <c r="B1045" s="7"/>
      <c r="C1045" s="7"/>
      <c r="D1045" s="7"/>
      <c r="E1045" s="22"/>
      <c r="F1045" s="8"/>
      <c r="G1045" s="7"/>
      <c r="H1045" s="37">
        <f>H1024+H1031+H1037+H1043</f>
        <v>202893.42000000004</v>
      </c>
    </row>
    <row r="1046" spans="1:8" x14ac:dyDescent="0.3">
      <c r="A1046" s="21" t="s">
        <v>39</v>
      </c>
      <c r="B1046" s="7"/>
      <c r="C1046" s="7"/>
      <c r="D1046" s="7"/>
      <c r="E1046" s="22"/>
      <c r="F1046" s="8"/>
      <c r="G1046" s="7"/>
      <c r="H1046" s="52">
        <f>+SUM(H1047:H1050)</f>
        <v>60766.579290000016</v>
      </c>
    </row>
    <row r="1047" spans="1:8" x14ac:dyDescent="0.3">
      <c r="A1047" s="21"/>
      <c r="B1047" s="7"/>
      <c r="C1047" s="7"/>
      <c r="D1047" s="7"/>
      <c r="E1047" s="22"/>
      <c r="F1047" s="48" t="s">
        <v>40</v>
      </c>
      <c r="G1047" s="53">
        <v>0.23</v>
      </c>
      <c r="H1047" s="54">
        <f>+G1047*H1045</f>
        <v>46665.486600000011</v>
      </c>
    </row>
    <row r="1048" spans="1:8" x14ac:dyDescent="0.3">
      <c r="A1048" s="21"/>
      <c r="B1048" s="7"/>
      <c r="C1048" s="7"/>
      <c r="D1048" s="7"/>
      <c r="E1048" s="22"/>
      <c r="F1048" s="48" t="s">
        <v>41</v>
      </c>
      <c r="G1048" s="53">
        <v>0.01</v>
      </c>
      <c r="H1048" s="54">
        <f>+G1048*H1045</f>
        <v>2028.9342000000004</v>
      </c>
    </row>
    <row r="1049" spans="1:8" x14ac:dyDescent="0.3">
      <c r="A1049" s="21"/>
      <c r="B1049" s="7"/>
      <c r="C1049" s="7"/>
      <c r="D1049" s="7"/>
      <c r="E1049" s="22"/>
      <c r="F1049" s="48" t="s">
        <v>42</v>
      </c>
      <c r="G1049" s="53">
        <v>0.05</v>
      </c>
      <c r="H1049" s="54">
        <f>+G1049*H1045</f>
        <v>10144.671000000002</v>
      </c>
    </row>
    <row r="1050" spans="1:8" x14ac:dyDescent="0.3">
      <c r="A1050" s="21"/>
      <c r="B1050" s="7"/>
      <c r="C1050" s="7"/>
      <c r="D1050" s="7"/>
      <c r="E1050" s="22"/>
      <c r="F1050" s="48" t="s">
        <v>43</v>
      </c>
      <c r="G1050" s="53">
        <v>0.19</v>
      </c>
      <c r="H1050" s="54">
        <f>+G1050*H1049</f>
        <v>1927.4874900000004</v>
      </c>
    </row>
    <row r="1051" spans="1:8" x14ac:dyDescent="0.3">
      <c r="A1051" s="21"/>
      <c r="B1051" s="7"/>
      <c r="C1051" s="7"/>
      <c r="D1051" s="7"/>
      <c r="E1051" s="22"/>
      <c r="F1051" s="726" t="s">
        <v>44</v>
      </c>
      <c r="G1051" s="726"/>
      <c r="H1051" s="55">
        <f>+ROUND(H1045+H1046,0)</f>
        <v>263660</v>
      </c>
    </row>
    <row r="1052" spans="1:8" x14ac:dyDescent="0.3">
      <c r="A1052" s="21"/>
      <c r="B1052" s="7"/>
      <c r="C1052" s="7"/>
      <c r="D1052" s="7"/>
      <c r="E1052" s="22"/>
      <c r="F1052" s="8"/>
      <c r="G1052" s="7"/>
      <c r="H1052" s="56"/>
    </row>
    <row r="1053" spans="1:8" ht="16.2" thickBot="1" x14ac:dyDescent="0.35">
      <c r="A1053" s="17"/>
      <c r="B1053" s="18"/>
      <c r="C1053" s="7"/>
      <c r="D1053" s="7"/>
      <c r="E1053" s="22"/>
      <c r="F1053" s="19"/>
      <c r="G1053" s="18"/>
      <c r="H1053" s="20"/>
    </row>
    <row r="1054" spans="1:8" ht="16.2" thickTop="1" x14ac:dyDescent="0.3">
      <c r="A1054" s="6"/>
      <c r="B1054" s="7"/>
      <c r="C1054" s="57"/>
      <c r="D1054" s="58"/>
      <c r="E1054" s="57"/>
      <c r="F1054" s="8"/>
      <c r="G1054" s="7"/>
      <c r="H1054" s="59"/>
    </row>
    <row r="1055" spans="1:8" x14ac:dyDescent="0.3">
      <c r="A1055" s="6"/>
      <c r="B1055" s="7"/>
      <c r="C1055" s="22"/>
      <c r="D1055" s="7"/>
      <c r="E1055" s="22"/>
      <c r="F1055" s="8"/>
      <c r="G1055" s="7"/>
      <c r="H1055" s="59"/>
    </row>
    <row r="1056" spans="1:8" x14ac:dyDescent="0.3">
      <c r="A1056" s="6"/>
      <c r="B1056" s="7"/>
      <c r="C1056" s="22"/>
      <c r="D1056" s="7"/>
      <c r="E1056" s="22"/>
      <c r="F1056" s="8"/>
      <c r="G1056" s="7"/>
      <c r="H1056" s="59"/>
    </row>
    <row r="1057" spans="1:8" x14ac:dyDescent="0.3">
      <c r="A1057" s="6"/>
      <c r="B1057" s="7"/>
      <c r="C1057" s="22"/>
      <c r="D1057" s="7"/>
      <c r="E1057" s="22"/>
      <c r="F1057" s="8"/>
      <c r="G1057" s="7"/>
      <c r="H1057" s="59"/>
    </row>
    <row r="1058" spans="1:8" ht="16.2" thickBot="1" x14ac:dyDescent="0.35">
      <c r="A1058" s="6"/>
      <c r="B1058" s="7"/>
      <c r="C1058" s="7"/>
      <c r="D1058" s="7"/>
      <c r="E1058" s="22"/>
      <c r="F1058" s="699"/>
      <c r="G1058" s="699"/>
      <c r="H1058" s="700"/>
    </row>
    <row r="1059" spans="1:8" x14ac:dyDescent="0.3">
      <c r="A1059" s="60" t="s">
        <v>45</v>
      </c>
      <c r="B1059" s="61"/>
      <c r="C1059" s="61"/>
      <c r="D1059" s="61"/>
      <c r="E1059" s="22"/>
      <c r="F1059" s="8" t="s">
        <v>46</v>
      </c>
      <c r="G1059" s="61"/>
      <c r="H1059" s="9"/>
    </row>
    <row r="1060" spans="1:8" ht="16.2" thickBot="1" x14ac:dyDescent="0.35">
      <c r="A1060" s="6"/>
      <c r="B1060" s="63"/>
      <c r="C1060" s="7"/>
      <c r="D1060" s="63"/>
      <c r="E1060" s="74"/>
      <c r="F1060" s="64"/>
      <c r="G1060" s="7"/>
      <c r="H1060" s="65"/>
    </row>
    <row r="1061" spans="1:8" ht="85.95" customHeight="1" thickBot="1" x14ac:dyDescent="0.55000000000000004">
      <c r="A1061" s="701" t="str">
        <f>+A63</f>
        <v>REPARACIONES LOCATIVAS LABORATORIO GENETICA REGIONAL NOR OCCIDENTE DEL INSTITUTO NACIONAL DE MEDICINA LEGAL Y CIENCIAS FORENSES.</v>
      </c>
      <c r="B1061" s="702"/>
      <c r="C1061" s="702"/>
      <c r="D1061" s="702"/>
      <c r="E1061" s="702"/>
      <c r="F1061" s="702"/>
      <c r="G1061" s="702"/>
      <c r="H1061" s="703"/>
    </row>
    <row r="1062" spans="1:8" ht="16.2" thickTop="1" x14ac:dyDescent="0.3">
      <c r="A1062" s="704" t="str">
        <f>+A64</f>
        <v>PRESUPUESTO SISTEMA ELÉCTRICO, ILUMINACIÓN Y ALARMAS PARA EL PROYECTO DE REPARACIONES LOCATIVAS SEDE MEDELLIN DEL  INSTITUTO NACIONAL DE MEDICINA LEGAL Y CIENCIAS FORENSES</v>
      </c>
      <c r="B1062" s="705"/>
      <c r="C1062" s="705"/>
      <c r="D1062" s="705"/>
      <c r="E1062" s="705"/>
      <c r="F1062" s="705"/>
      <c r="G1062" s="705"/>
      <c r="H1062" s="706"/>
    </row>
    <row r="1063" spans="1:8" x14ac:dyDescent="0.3">
      <c r="A1063" s="707"/>
      <c r="B1063" s="708"/>
      <c r="C1063" s="708"/>
      <c r="D1063" s="708"/>
      <c r="E1063" s="708"/>
      <c r="F1063" s="708"/>
      <c r="G1063" s="708"/>
      <c r="H1063" s="709"/>
    </row>
    <row r="1064" spans="1:8" x14ac:dyDescent="0.3">
      <c r="A1064" s="710" t="s">
        <v>2</v>
      </c>
      <c r="B1064" s="711"/>
      <c r="C1064" s="711"/>
      <c r="D1064" s="711"/>
      <c r="E1064" s="711"/>
      <c r="F1064" s="711"/>
      <c r="G1064" s="711"/>
      <c r="H1064" s="712"/>
    </row>
    <row r="1065" spans="1:8" x14ac:dyDescent="0.3">
      <c r="A1065" s="6"/>
      <c r="B1065" s="7"/>
      <c r="C1065" s="7"/>
      <c r="D1065" s="7"/>
      <c r="E1065" s="7"/>
      <c r="F1065" s="8"/>
      <c r="G1065" s="7"/>
      <c r="H1065" s="9"/>
    </row>
    <row r="1066" spans="1:8" x14ac:dyDescent="0.3">
      <c r="A1066" s="10" t="s">
        <v>3</v>
      </c>
      <c r="B1066" s="11" t="str">
        <f>+'[1]BASE DEL PRESUPUESTO'!B50</f>
        <v>3.1.20</v>
      </c>
      <c r="C1066" s="12" t="s">
        <v>4</v>
      </c>
      <c r="D1066" s="11" t="str">
        <f>+'[1]BASE DEL PRESUPUESTO'!D50</f>
        <v>UND</v>
      </c>
      <c r="E1066" s="13" t="s">
        <v>5</v>
      </c>
      <c r="F1066" s="14">
        <f>H1100</f>
        <v>208137.75</v>
      </c>
      <c r="G1066" s="12" t="s">
        <v>6</v>
      </c>
      <c r="H1066" s="15" t="str">
        <f>+H69</f>
        <v>ENERO DE 2026</v>
      </c>
    </row>
    <row r="1067" spans="1:8" ht="116.25" customHeight="1" x14ac:dyDescent="0.3">
      <c r="A1067" s="16" t="s">
        <v>8</v>
      </c>
      <c r="B1067" s="713" t="str">
        <f>+'[1]BASE DEL PRESUPUESTO'!C50</f>
        <v>Suministro e Instalación de luminaria tipo panel stil led backlight 60X60cm 40W, 3000K-6500K, 4051lm, IP40 montaje de sobreponer o incrustar, chasis de aluminio, acabado en pintura electrostática y difusor en policarbonato; (incluye base soporte y caja de ensamble para sobreponer o marco para incrustar, cable encauchetado 3x16 AWG, driver o chip multivoltaje, prensaestopas, tapas, conexionado, conectores y demas elémentos consumibles para su correcta instalación y puesta en funcionamiento). (incluye retiro y disposición final de luminaria  existente y sus componentes)</v>
      </c>
      <c r="C1067" s="713"/>
      <c r="D1067" s="713"/>
      <c r="E1067" s="713"/>
      <c r="F1067" s="713"/>
      <c r="G1067" s="713"/>
      <c r="H1067" s="714"/>
    </row>
    <row r="1068" spans="1:8" ht="16.2" thickBot="1" x14ac:dyDescent="0.35">
      <c r="A1068" s="17"/>
      <c r="B1068" s="18"/>
      <c r="C1068" s="18"/>
      <c r="D1068" s="18"/>
      <c r="E1068" s="18"/>
      <c r="F1068" s="19"/>
      <c r="G1068" s="18"/>
      <c r="H1068" s="20"/>
    </row>
    <row r="1069" spans="1:8" ht="16.2" thickTop="1" x14ac:dyDescent="0.3">
      <c r="A1069" s="21" t="s">
        <v>9</v>
      </c>
      <c r="B1069" s="7"/>
      <c r="C1069" s="7"/>
      <c r="D1069" s="7"/>
      <c r="E1069" s="22"/>
      <c r="F1069" s="8"/>
      <c r="G1069" s="7"/>
      <c r="H1069" s="9"/>
    </row>
    <row r="1070" spans="1:8" x14ac:dyDescent="0.3">
      <c r="A1070" s="23" t="s">
        <v>10</v>
      </c>
      <c r="B1070" s="24" t="s">
        <v>11</v>
      </c>
      <c r="C1070" s="25"/>
      <c r="D1070" s="25"/>
      <c r="E1070" s="26" t="s">
        <v>12</v>
      </c>
      <c r="F1070" s="27" t="s">
        <v>13</v>
      </c>
      <c r="G1070" s="26" t="s">
        <v>14</v>
      </c>
      <c r="H1070" s="28" t="s">
        <v>15</v>
      </c>
    </row>
    <row r="1071" spans="1:8" ht="33.75" customHeight="1" x14ac:dyDescent="0.3">
      <c r="A1071" s="29"/>
      <c r="B1071" s="746" t="str">
        <f>'[1]Estudio de Mercado'!C241</f>
        <v>Panel LED 60 x 60, 40W, 6500K, 4051lm, driver 100-277V Stil Led Backlight</v>
      </c>
      <c r="C1071" s="736"/>
      <c r="D1071" s="737"/>
      <c r="E1071" s="30">
        <v>1</v>
      </c>
      <c r="F1071" s="31" t="s">
        <v>13</v>
      </c>
      <c r="G1071" s="32">
        <v>125208</v>
      </c>
      <c r="H1071" s="33">
        <f t="shared" ref="H1071:H1078" si="16">+E1071*G1071</f>
        <v>125208</v>
      </c>
    </row>
    <row r="1072" spans="1:8" ht="15.75" customHeight="1" x14ac:dyDescent="0.3">
      <c r="A1072" s="29"/>
      <c r="B1072" s="746" t="str">
        <f>'[1]Estudio de Mercado'!C239</f>
        <v>Marco para panel led 60 x 60 sopreponer o cielo falso incrustar</v>
      </c>
      <c r="C1072" s="736"/>
      <c r="D1072" s="737"/>
      <c r="E1072" s="30">
        <v>1</v>
      </c>
      <c r="F1072" s="31" t="s">
        <v>13</v>
      </c>
      <c r="G1072" s="32">
        <f>'[1]Estudio de Mercado'!P239</f>
        <v>26500</v>
      </c>
      <c r="H1072" s="33">
        <f t="shared" si="16"/>
        <v>26500</v>
      </c>
    </row>
    <row r="1073" spans="1:8" x14ac:dyDescent="0.3">
      <c r="A1073" s="29"/>
      <c r="B1073" s="746" t="str">
        <f>'[1]Estudio de Mercado'!C37</f>
        <v>Cable de Cu encauchetado 3x16 AWG</v>
      </c>
      <c r="C1073" s="736"/>
      <c r="D1073" s="737"/>
      <c r="E1073" s="30">
        <v>0.7</v>
      </c>
      <c r="F1073" s="31" t="s">
        <v>16</v>
      </c>
      <c r="G1073" s="32">
        <f>'[1]Estudio de Mercado'!P37</f>
        <v>5064</v>
      </c>
      <c r="H1073" s="33">
        <f t="shared" si="16"/>
        <v>3544.7999999999997</v>
      </c>
    </row>
    <row r="1074" spans="1:8" x14ac:dyDescent="0.3">
      <c r="A1074" s="29"/>
      <c r="B1074" s="746" t="str">
        <f>'[1]Estudio de Mercado'!C226</f>
        <v>Conector rosca amarillo - rojo 3M X 100 Unidades</v>
      </c>
      <c r="C1074" s="736"/>
      <c r="D1074" s="737"/>
      <c r="E1074" s="70">
        <v>0.03</v>
      </c>
      <c r="F1074" s="31" t="s">
        <v>13</v>
      </c>
      <c r="G1074" s="32">
        <f>'[1]Estudio de Mercado'!P226</f>
        <v>131985</v>
      </c>
      <c r="H1074" s="33">
        <f t="shared" si="16"/>
        <v>3959.5499999999997</v>
      </c>
    </row>
    <row r="1075" spans="1:8" x14ac:dyDescent="0.3">
      <c r="A1075" s="29"/>
      <c r="B1075" s="715" t="s">
        <v>49</v>
      </c>
      <c r="C1075" s="733"/>
      <c r="D1075" s="734"/>
      <c r="E1075" s="30">
        <v>1</v>
      </c>
      <c r="F1075" s="31" t="s">
        <v>18</v>
      </c>
      <c r="G1075" s="32">
        <f>'[1]Estudio de Mercado'!P234</f>
        <v>2556</v>
      </c>
      <c r="H1075" s="33">
        <f t="shared" si="16"/>
        <v>2556</v>
      </c>
    </row>
    <row r="1076" spans="1:8" x14ac:dyDescent="0.3">
      <c r="A1076" s="35"/>
      <c r="B1076" s="715"/>
      <c r="C1076" s="733"/>
      <c r="D1076" s="734"/>
      <c r="E1076" s="30"/>
      <c r="F1076" s="31"/>
      <c r="G1076" s="32"/>
      <c r="H1076" s="33">
        <f t="shared" si="16"/>
        <v>0</v>
      </c>
    </row>
    <row r="1077" spans="1:8" x14ac:dyDescent="0.3">
      <c r="A1077" s="35"/>
      <c r="B1077" s="715"/>
      <c r="C1077" s="733"/>
      <c r="D1077" s="734"/>
      <c r="E1077" s="30"/>
      <c r="F1077" s="31"/>
      <c r="G1077" s="34"/>
      <c r="H1077" s="33">
        <f t="shared" si="16"/>
        <v>0</v>
      </c>
    </row>
    <row r="1078" spans="1:8" x14ac:dyDescent="0.3">
      <c r="A1078" s="35"/>
      <c r="B1078" s="715"/>
      <c r="C1078" s="733"/>
      <c r="D1078" s="734"/>
      <c r="E1078" s="30"/>
      <c r="F1078" s="31"/>
      <c r="G1078" s="32"/>
      <c r="H1078" s="33">
        <f t="shared" si="16"/>
        <v>0</v>
      </c>
    </row>
    <row r="1079" spans="1:8" x14ac:dyDescent="0.3">
      <c r="A1079" s="21" t="s">
        <v>19</v>
      </c>
      <c r="B1079" s="7"/>
      <c r="C1079" s="7"/>
      <c r="D1079" s="7"/>
      <c r="E1079" s="22"/>
      <c r="F1079" s="8"/>
      <c r="G1079" s="7"/>
      <c r="H1079" s="37">
        <f>ROUND(SUM(H1071:H1078),0)</f>
        <v>161768</v>
      </c>
    </row>
    <row r="1080" spans="1:8" x14ac:dyDescent="0.3">
      <c r="A1080" s="6"/>
      <c r="B1080" s="7"/>
      <c r="C1080" s="7"/>
      <c r="D1080" s="7"/>
      <c r="E1080" s="22"/>
      <c r="F1080" s="8"/>
      <c r="G1080" s="7"/>
      <c r="H1080" s="9"/>
    </row>
    <row r="1081" spans="1:8" x14ac:dyDescent="0.3">
      <c r="A1081" s="21" t="s">
        <v>20</v>
      </c>
      <c r="B1081" s="7"/>
      <c r="C1081" s="7"/>
      <c r="D1081" s="7"/>
      <c r="E1081" s="22"/>
      <c r="F1081" s="8"/>
      <c r="G1081" s="7"/>
      <c r="H1081" s="9"/>
    </row>
    <row r="1082" spans="1:8" ht="24.75" customHeight="1" x14ac:dyDescent="0.3">
      <c r="A1082" s="23" t="s">
        <v>10</v>
      </c>
      <c r="B1082" s="26" t="s">
        <v>11</v>
      </c>
      <c r="C1082" s="71" t="s">
        <v>12</v>
      </c>
      <c r="D1082" s="26" t="s">
        <v>13</v>
      </c>
      <c r="E1082" s="718" t="s">
        <v>21</v>
      </c>
      <c r="F1082" s="719"/>
      <c r="G1082" s="26" t="s">
        <v>47</v>
      </c>
      <c r="H1082" s="38" t="s">
        <v>14</v>
      </c>
    </row>
    <row r="1083" spans="1:8" ht="34.5" customHeight="1" x14ac:dyDescent="0.3">
      <c r="A1083" s="29"/>
      <c r="B1083" s="72" t="s">
        <v>23</v>
      </c>
      <c r="C1083" s="40">
        <v>1</v>
      </c>
      <c r="D1083" s="40" t="s">
        <v>24</v>
      </c>
      <c r="E1083" s="720">
        <f>+'[1]1- CUADRILLAS'!$D$47</f>
        <v>53500</v>
      </c>
      <c r="F1083" s="721"/>
      <c r="G1083" s="41">
        <v>0.75449999999999995</v>
      </c>
      <c r="H1083" s="42">
        <f>((E1083+F1083)*C1083)*G1083</f>
        <v>40365.75</v>
      </c>
    </row>
    <row r="1084" spans="1:8" x14ac:dyDescent="0.3">
      <c r="A1084" s="43"/>
      <c r="B1084" s="44"/>
      <c r="C1084" s="40"/>
      <c r="D1084" s="40"/>
      <c r="E1084" s="722"/>
      <c r="F1084" s="723"/>
      <c r="G1084" s="41"/>
      <c r="H1084" s="42">
        <f>((E1084+F1084)*C1084)*G1084</f>
        <v>0</v>
      </c>
    </row>
    <row r="1085" spans="1:8" x14ac:dyDescent="0.3">
      <c r="A1085" s="43"/>
      <c r="B1085" s="44"/>
      <c r="C1085" s="40"/>
      <c r="D1085" s="40"/>
      <c r="E1085" s="722"/>
      <c r="F1085" s="723"/>
      <c r="G1085" s="40"/>
      <c r="H1085" s="42"/>
    </row>
    <row r="1086" spans="1:8" x14ac:dyDescent="0.3">
      <c r="A1086" s="21" t="s">
        <v>25</v>
      </c>
      <c r="B1086" s="7"/>
      <c r="C1086" s="7"/>
      <c r="D1086" s="7"/>
      <c r="E1086" s="22"/>
      <c r="F1086" s="8"/>
      <c r="G1086" s="7"/>
      <c r="H1086" s="37">
        <f>(SUM(H1083:H1085))</f>
        <v>40365.75</v>
      </c>
    </row>
    <row r="1087" spans="1:8" x14ac:dyDescent="0.3">
      <c r="A1087" s="6"/>
      <c r="B1087" s="7"/>
      <c r="C1087" s="7"/>
      <c r="D1087" s="7"/>
      <c r="E1087" s="22"/>
      <c r="F1087" s="8"/>
      <c r="G1087" s="7"/>
      <c r="H1087" s="9"/>
    </row>
    <row r="1088" spans="1:8" x14ac:dyDescent="0.3">
      <c r="A1088" s="21" t="s">
        <v>26</v>
      </c>
      <c r="B1088" s="7"/>
      <c r="C1088" s="7"/>
      <c r="D1088" s="7"/>
      <c r="E1088" s="22"/>
      <c r="F1088" s="8"/>
      <c r="G1088" s="7"/>
      <c r="H1088" s="9"/>
    </row>
    <row r="1089" spans="1:8" x14ac:dyDescent="0.3">
      <c r="A1089" s="23" t="s">
        <v>10</v>
      </c>
      <c r="B1089" s="718" t="s">
        <v>11</v>
      </c>
      <c r="C1089" s="719"/>
      <c r="D1089" s="71" t="s">
        <v>12</v>
      </c>
      <c r="E1089" s="26" t="s">
        <v>13</v>
      </c>
      <c r="F1089" s="27" t="s">
        <v>22</v>
      </c>
      <c r="G1089" s="26" t="s">
        <v>48</v>
      </c>
      <c r="H1089" s="38" t="s">
        <v>14</v>
      </c>
    </row>
    <row r="1090" spans="1:8" x14ac:dyDescent="0.3">
      <c r="A1090" s="43"/>
      <c r="B1090" s="724" t="s">
        <v>28</v>
      </c>
      <c r="C1090" s="725"/>
      <c r="D1090" s="40">
        <v>1</v>
      </c>
      <c r="E1090" s="40" t="s">
        <v>29</v>
      </c>
      <c r="F1090" s="41">
        <v>0.08</v>
      </c>
      <c r="G1090" s="40">
        <f>H1086*0.1</f>
        <v>4036.5750000000003</v>
      </c>
      <c r="H1090" s="42">
        <f>+G1090*D1090*F1090</f>
        <v>322.92600000000004</v>
      </c>
    </row>
    <row r="1091" spans="1:8" x14ac:dyDescent="0.3">
      <c r="A1091" s="43"/>
      <c r="B1091" s="724" t="s">
        <v>30</v>
      </c>
      <c r="C1091" s="725"/>
      <c r="D1091" s="40">
        <v>1</v>
      </c>
      <c r="E1091" s="40" t="s">
        <v>29</v>
      </c>
      <c r="F1091" s="41">
        <v>0.06</v>
      </c>
      <c r="G1091" s="40">
        <f>'[1]Estudio de Mercado'!P477</f>
        <v>26300</v>
      </c>
      <c r="H1091" s="42">
        <f>+G1091*D1091*F1091</f>
        <v>1578</v>
      </c>
    </row>
    <row r="1092" spans="1:8" x14ac:dyDescent="0.3">
      <c r="A1092" s="21" t="s">
        <v>31</v>
      </c>
      <c r="B1092" s="7"/>
      <c r="C1092" s="7"/>
      <c r="D1092" s="7"/>
      <c r="E1092" s="22"/>
      <c r="F1092" s="8"/>
      <c r="G1092" s="7"/>
      <c r="H1092" s="37">
        <f>ROUND(SUM(H1090:H1091),0)</f>
        <v>1901</v>
      </c>
    </row>
    <row r="1093" spans="1:8" x14ac:dyDescent="0.3">
      <c r="A1093" s="6"/>
      <c r="B1093" s="7"/>
      <c r="C1093" s="7"/>
      <c r="D1093" s="7"/>
      <c r="E1093" s="22"/>
      <c r="F1093" s="8"/>
      <c r="G1093" s="7"/>
      <c r="H1093" s="9"/>
    </row>
    <row r="1094" spans="1:8" x14ac:dyDescent="0.3">
      <c r="A1094" s="21" t="s">
        <v>32</v>
      </c>
      <c r="B1094" s="7"/>
      <c r="C1094" s="7"/>
      <c r="D1094" s="7"/>
      <c r="E1094" s="22"/>
      <c r="F1094" s="8"/>
      <c r="G1094" s="7"/>
      <c r="H1094" s="9"/>
    </row>
    <row r="1095" spans="1:8" x14ac:dyDescent="0.3">
      <c r="A1095" s="23" t="s">
        <v>10</v>
      </c>
      <c r="B1095" s="718" t="s">
        <v>11</v>
      </c>
      <c r="C1095" s="719"/>
      <c r="D1095" s="26" t="s">
        <v>13</v>
      </c>
      <c r="E1095" s="26" t="s">
        <v>12</v>
      </c>
      <c r="F1095" s="27" t="s">
        <v>33</v>
      </c>
      <c r="G1095" s="26" t="s">
        <v>34</v>
      </c>
      <c r="H1095" s="38" t="s">
        <v>14</v>
      </c>
    </row>
    <row r="1096" spans="1:8" x14ac:dyDescent="0.3">
      <c r="A1096" s="43"/>
      <c r="B1096" s="724" t="s">
        <v>35</v>
      </c>
      <c r="C1096" s="725"/>
      <c r="D1096" s="40" t="s">
        <v>36</v>
      </c>
      <c r="E1096" s="40">
        <v>1</v>
      </c>
      <c r="F1096" s="45">
        <f>'[1]Estudio de Mercado'!P483</f>
        <v>102570</v>
      </c>
      <c r="G1096" s="46">
        <v>0.04</v>
      </c>
      <c r="H1096" s="42">
        <f>+F1096*G1096</f>
        <v>4102.8</v>
      </c>
    </row>
    <row r="1097" spans="1:8" x14ac:dyDescent="0.3">
      <c r="A1097" s="43"/>
      <c r="B1097" s="724"/>
      <c r="C1097" s="725"/>
      <c r="D1097" s="47"/>
      <c r="E1097" s="47"/>
      <c r="F1097" s="48"/>
      <c r="G1097" s="49"/>
      <c r="H1097" s="42"/>
    </row>
    <row r="1098" spans="1:8" x14ac:dyDescent="0.3">
      <c r="A1098" s="21" t="s">
        <v>37</v>
      </c>
      <c r="B1098" s="7"/>
      <c r="C1098" s="7"/>
      <c r="D1098" s="7"/>
      <c r="E1098" s="22"/>
      <c r="F1098" s="8"/>
      <c r="G1098" s="7"/>
      <c r="H1098" s="37">
        <f>ROUND(SUM(H1096:H1097),0)</f>
        <v>4103</v>
      </c>
    </row>
    <row r="1099" spans="1:8" x14ac:dyDescent="0.3">
      <c r="A1099" s="21"/>
      <c r="B1099" s="7"/>
      <c r="C1099" s="7"/>
      <c r="D1099" s="7"/>
      <c r="E1099" s="50"/>
      <c r="F1099" s="8"/>
      <c r="G1099" s="7"/>
      <c r="H1099" s="51"/>
    </row>
    <row r="1100" spans="1:8" x14ac:dyDescent="0.3">
      <c r="A1100" s="21" t="s">
        <v>38</v>
      </c>
      <c r="B1100" s="7"/>
      <c r="C1100" s="7"/>
      <c r="D1100" s="7"/>
      <c r="E1100" s="22"/>
      <c r="F1100" s="8"/>
      <c r="G1100" s="7"/>
      <c r="H1100" s="37">
        <f>H1079+H1086+H1092+H1098</f>
        <v>208137.75</v>
      </c>
    </row>
    <row r="1101" spans="1:8" x14ac:dyDescent="0.3">
      <c r="A1101" s="21" t="s">
        <v>39</v>
      </c>
      <c r="B1101" s="7"/>
      <c r="C1101" s="7"/>
      <c r="D1101" s="7"/>
      <c r="E1101" s="22"/>
      <c r="F1101" s="8"/>
      <c r="G1101" s="7"/>
      <c r="H1101" s="52">
        <f>+SUM(H1102:H1105)</f>
        <v>62337.256125000007</v>
      </c>
    </row>
    <row r="1102" spans="1:8" x14ac:dyDescent="0.3">
      <c r="A1102" s="21"/>
      <c r="B1102" s="7"/>
      <c r="C1102" s="7"/>
      <c r="D1102" s="7"/>
      <c r="E1102" s="22"/>
      <c r="F1102" s="48" t="s">
        <v>40</v>
      </c>
      <c r="G1102" s="53">
        <v>0.23</v>
      </c>
      <c r="H1102" s="54">
        <f>+G1102*H1100</f>
        <v>47871.682500000003</v>
      </c>
    </row>
    <row r="1103" spans="1:8" x14ac:dyDescent="0.3">
      <c r="A1103" s="21"/>
      <c r="B1103" s="7"/>
      <c r="C1103" s="7"/>
      <c r="D1103" s="7"/>
      <c r="E1103" s="22"/>
      <c r="F1103" s="48" t="s">
        <v>41</v>
      </c>
      <c r="G1103" s="53">
        <v>0.01</v>
      </c>
      <c r="H1103" s="54">
        <f>+G1103*H1100</f>
        <v>2081.3775000000001</v>
      </c>
    </row>
    <row r="1104" spans="1:8" x14ac:dyDescent="0.3">
      <c r="A1104" s="21"/>
      <c r="B1104" s="7"/>
      <c r="C1104" s="7"/>
      <c r="D1104" s="7"/>
      <c r="E1104" s="22"/>
      <c r="F1104" s="48" t="s">
        <v>42</v>
      </c>
      <c r="G1104" s="53">
        <v>0.05</v>
      </c>
      <c r="H1104" s="54">
        <f>+G1104*H1100</f>
        <v>10406.887500000001</v>
      </c>
    </row>
    <row r="1105" spans="1:8" x14ac:dyDescent="0.3">
      <c r="A1105" s="21"/>
      <c r="B1105" s="7"/>
      <c r="C1105" s="7"/>
      <c r="D1105" s="7"/>
      <c r="E1105" s="22"/>
      <c r="F1105" s="48" t="s">
        <v>43</v>
      </c>
      <c r="G1105" s="53">
        <v>0.19</v>
      </c>
      <c r="H1105" s="54">
        <f>+G1105*H1104</f>
        <v>1977.3086250000001</v>
      </c>
    </row>
    <row r="1106" spans="1:8" x14ac:dyDescent="0.3">
      <c r="A1106" s="21"/>
      <c r="B1106" s="7"/>
      <c r="C1106" s="7"/>
      <c r="D1106" s="7"/>
      <c r="E1106" s="22"/>
      <c r="F1106" s="726" t="s">
        <v>44</v>
      </c>
      <c r="G1106" s="726"/>
      <c r="H1106" s="55">
        <f>+ROUND(H1100+H1101,0)</f>
        <v>270475</v>
      </c>
    </row>
    <row r="1107" spans="1:8" x14ac:dyDescent="0.3">
      <c r="A1107" s="21"/>
      <c r="B1107" s="7"/>
      <c r="C1107" s="7"/>
      <c r="D1107" s="7"/>
      <c r="E1107" s="22"/>
      <c r="F1107" s="8"/>
      <c r="G1107" s="7"/>
      <c r="H1107" s="56"/>
    </row>
    <row r="1108" spans="1:8" ht="16.2" thickBot="1" x14ac:dyDescent="0.35">
      <c r="A1108" s="17"/>
      <c r="B1108" s="18"/>
      <c r="C1108" s="7"/>
      <c r="D1108" s="7"/>
      <c r="E1108" s="22"/>
      <c r="F1108" s="19"/>
      <c r="G1108" s="18"/>
      <c r="H1108" s="20"/>
    </row>
    <row r="1109" spans="1:8" ht="16.2" thickTop="1" x14ac:dyDescent="0.3">
      <c r="A1109" s="6"/>
      <c r="B1109" s="7"/>
      <c r="C1109" s="57"/>
      <c r="D1109" s="58"/>
      <c r="E1109" s="57"/>
      <c r="F1109" s="8"/>
      <c r="G1109" s="7"/>
      <c r="H1109" s="59"/>
    </row>
    <row r="1110" spans="1:8" x14ac:dyDescent="0.3">
      <c r="A1110" s="6"/>
      <c r="B1110" s="7"/>
      <c r="C1110" s="22"/>
      <c r="D1110" s="7"/>
      <c r="E1110" s="22"/>
      <c r="F1110" s="8"/>
      <c r="G1110" s="7"/>
      <c r="H1110" s="59"/>
    </row>
    <row r="1111" spans="1:8" x14ac:dyDescent="0.3">
      <c r="A1111" s="6"/>
      <c r="B1111" s="7"/>
      <c r="C1111" s="22"/>
      <c r="D1111" s="7"/>
      <c r="E1111" s="22"/>
      <c r="F1111" s="8"/>
      <c r="G1111" s="7"/>
      <c r="H1111" s="59"/>
    </row>
    <row r="1112" spans="1:8" x14ac:dyDescent="0.3">
      <c r="A1112" s="6"/>
      <c r="B1112" s="7"/>
      <c r="C1112" s="22"/>
      <c r="D1112" s="7"/>
      <c r="E1112" s="22"/>
      <c r="F1112" s="8"/>
      <c r="G1112" s="7"/>
      <c r="H1112" s="59"/>
    </row>
    <row r="1113" spans="1:8" ht="16.2" thickBot="1" x14ac:dyDescent="0.35">
      <c r="A1113" s="6"/>
      <c r="B1113" s="7"/>
      <c r="C1113" s="7"/>
      <c r="D1113" s="7"/>
      <c r="E1113" s="22"/>
      <c r="F1113" s="699"/>
      <c r="G1113" s="699"/>
      <c r="H1113" s="700"/>
    </row>
    <row r="1114" spans="1:8" x14ac:dyDescent="0.3">
      <c r="A1114" s="60" t="s">
        <v>45</v>
      </c>
      <c r="B1114" s="61"/>
      <c r="C1114" s="61"/>
      <c r="D1114" s="61"/>
      <c r="E1114" s="22"/>
      <c r="F1114" s="8" t="s">
        <v>46</v>
      </c>
      <c r="G1114" s="7"/>
      <c r="H1114" s="9"/>
    </row>
    <row r="1115" spans="1:8" x14ac:dyDescent="0.3">
      <c r="A1115" s="484"/>
      <c r="B1115" s="482"/>
      <c r="C1115" s="482"/>
      <c r="D1115" s="482"/>
      <c r="E1115" s="482"/>
      <c r="F1115" s="483"/>
      <c r="G1115" s="482"/>
      <c r="H1115" s="481"/>
    </row>
    <row r="1116" spans="1:8" ht="99.6" customHeight="1" thickBot="1" x14ac:dyDescent="0.55000000000000004">
      <c r="A1116" s="727" t="str">
        <f>+A63</f>
        <v>REPARACIONES LOCATIVAS LABORATORIO GENETICA REGIONAL NOR OCCIDENTE DEL INSTITUTO NACIONAL DE MEDICINA LEGAL Y CIENCIAS FORENSES.</v>
      </c>
      <c r="B1116" s="728"/>
      <c r="C1116" s="728"/>
      <c r="D1116" s="728"/>
      <c r="E1116" s="728"/>
      <c r="F1116" s="728"/>
      <c r="G1116" s="728"/>
      <c r="H1116" s="729"/>
    </row>
    <row r="1117" spans="1:8" ht="16.2" thickTop="1" x14ac:dyDescent="0.3">
      <c r="A1117" s="704" t="str">
        <f>+A64</f>
        <v>PRESUPUESTO SISTEMA ELÉCTRICO, ILUMINACIÓN Y ALARMAS PARA EL PROYECTO DE REPARACIONES LOCATIVAS SEDE MEDELLIN DEL  INSTITUTO NACIONAL DE MEDICINA LEGAL Y CIENCIAS FORENSES</v>
      </c>
      <c r="B1117" s="705"/>
      <c r="C1117" s="705"/>
      <c r="D1117" s="705"/>
      <c r="E1117" s="705"/>
      <c r="F1117" s="705"/>
      <c r="G1117" s="705"/>
      <c r="H1117" s="706"/>
    </row>
    <row r="1118" spans="1:8" x14ac:dyDescent="0.3">
      <c r="A1118" s="707"/>
      <c r="B1118" s="708"/>
      <c r="C1118" s="708"/>
      <c r="D1118" s="708"/>
      <c r="E1118" s="708"/>
      <c r="F1118" s="708"/>
      <c r="G1118" s="708"/>
      <c r="H1118" s="709"/>
    </row>
    <row r="1119" spans="1:8" x14ac:dyDescent="0.3">
      <c r="A1119" s="710" t="s">
        <v>2</v>
      </c>
      <c r="B1119" s="711"/>
      <c r="C1119" s="711"/>
      <c r="D1119" s="711"/>
      <c r="E1119" s="711"/>
      <c r="F1119" s="711"/>
      <c r="G1119" s="711"/>
      <c r="H1119" s="712"/>
    </row>
    <row r="1120" spans="1:8" x14ac:dyDescent="0.3">
      <c r="A1120" s="6"/>
      <c r="B1120" s="7"/>
      <c r="C1120" s="7"/>
      <c r="D1120" s="7"/>
      <c r="E1120" s="7"/>
      <c r="F1120" s="8"/>
      <c r="G1120" s="7"/>
      <c r="H1120" s="9"/>
    </row>
    <row r="1121" spans="1:8" x14ac:dyDescent="0.3">
      <c r="A1121" s="10" t="s">
        <v>3</v>
      </c>
      <c r="B1121" s="11" t="str">
        <f>+'[1]BASE DEL PRESUPUESTO'!B51</f>
        <v>3.1.21</v>
      </c>
      <c r="C1121" s="12" t="s">
        <v>4</v>
      </c>
      <c r="D1121" s="11" t="str">
        <f>+'[1]BASE DEL PRESUPUESTO'!D51</f>
        <v>UND</v>
      </c>
      <c r="E1121" s="13" t="s">
        <v>5</v>
      </c>
      <c r="F1121" s="14">
        <f>H1154</f>
        <v>317192</v>
      </c>
      <c r="G1121" s="12" t="s">
        <v>6</v>
      </c>
      <c r="H1121" s="15" t="str">
        <f>+H69</f>
        <v>ENERO DE 2026</v>
      </c>
    </row>
    <row r="1122" spans="1:8" ht="74.25" customHeight="1" x14ac:dyDescent="0.3">
      <c r="A1122" s="16" t="s">
        <v>8</v>
      </c>
      <c r="B1122" s="713" t="str">
        <f>+'[1]BASE DEL PRESUPUESTO'!C51</f>
        <v>Suministro e Instalación de luminaria tipo panel stil led backlight 30X120cm 40W, 3000K-6500K, 3848lm, IP40 montaje de sobreponer o incrustar, chasis de aluminio, acabado en pintura electrostática y difusor en policarbonato; (incluye base soporte y caja de ensamble para sobreponer, o marco para incrustar, cable encauchetado 3x16 AWG, driver o chip multivoltaje, prensaestopas, tapa, conexionado, conectores, elementos de fijación y demas elémentos consumibles para su correcta instalación y puesta en funcionamiento). (incluye retiro y disposición final de luminaria  existente y sus componentes)</v>
      </c>
      <c r="C1122" s="713"/>
      <c r="D1122" s="713"/>
      <c r="E1122" s="713"/>
      <c r="F1122" s="713"/>
      <c r="G1122" s="713"/>
      <c r="H1122" s="714"/>
    </row>
    <row r="1123" spans="1:8" ht="16.2" thickBot="1" x14ac:dyDescent="0.35">
      <c r="A1123" s="17"/>
      <c r="B1123" s="18"/>
      <c r="C1123" s="18"/>
      <c r="D1123" s="18"/>
      <c r="E1123" s="18"/>
      <c r="F1123" s="19"/>
      <c r="G1123" s="18"/>
      <c r="H1123" s="20"/>
    </row>
    <row r="1124" spans="1:8" ht="16.2" thickTop="1" x14ac:dyDescent="0.3">
      <c r="A1124" s="21" t="s">
        <v>9</v>
      </c>
      <c r="B1124" s="7"/>
      <c r="C1124" s="7"/>
      <c r="D1124" s="7"/>
      <c r="E1124" s="22"/>
      <c r="F1124" s="8"/>
      <c r="G1124" s="7"/>
      <c r="H1124" s="9"/>
    </row>
    <row r="1125" spans="1:8" x14ac:dyDescent="0.3">
      <c r="A1125" s="23" t="s">
        <v>10</v>
      </c>
      <c r="B1125" s="24" t="s">
        <v>11</v>
      </c>
      <c r="C1125" s="25"/>
      <c r="D1125" s="25"/>
      <c r="E1125" s="26" t="s">
        <v>12</v>
      </c>
      <c r="F1125" s="27" t="s">
        <v>13</v>
      </c>
      <c r="G1125" s="26" t="s">
        <v>14</v>
      </c>
      <c r="H1125" s="28" t="s">
        <v>15</v>
      </c>
    </row>
    <row r="1126" spans="1:8" ht="33" customHeight="1" x14ac:dyDescent="0.3">
      <c r="A1126" s="29"/>
      <c r="B1126" s="735" t="str">
        <f>'[1]Estudio de Mercado'!C243</f>
        <v>Panel LED 30 x 120, 40W, 6500K, 3848lm, driver 100-277V Stil Led Backlight</v>
      </c>
      <c r="C1126" s="736"/>
      <c r="D1126" s="737"/>
      <c r="E1126" s="30">
        <v>1</v>
      </c>
      <c r="F1126" s="31" t="s">
        <v>13</v>
      </c>
      <c r="G1126" s="32">
        <v>217575</v>
      </c>
      <c r="H1126" s="33">
        <f t="shared" ref="H1126:H1132" si="17">+E1126*G1126</f>
        <v>217575</v>
      </c>
    </row>
    <row r="1127" spans="1:8" x14ac:dyDescent="0.3">
      <c r="A1127" s="29"/>
      <c r="B1127" s="735" t="str">
        <f>'[1]Estudio de Mercado'!C240</f>
        <v>Marco para panel led 30 x 120 sopreponer</v>
      </c>
      <c r="C1127" s="736"/>
      <c r="D1127" s="737"/>
      <c r="E1127" s="30">
        <v>1</v>
      </c>
      <c r="F1127" s="31" t="s">
        <v>13</v>
      </c>
      <c r="G1127" s="32">
        <f>'[1]Estudio de Mercado'!P240</f>
        <v>39712</v>
      </c>
      <c r="H1127" s="33">
        <f t="shared" si="17"/>
        <v>39712</v>
      </c>
    </row>
    <row r="1128" spans="1:8" x14ac:dyDescent="0.3">
      <c r="A1128" s="29"/>
      <c r="B1128" s="735" t="str">
        <f>'[1]Estudio de Mercado'!C37</f>
        <v>Cable de Cu encauchetado 3x16 AWG</v>
      </c>
      <c r="C1128" s="736"/>
      <c r="D1128" s="737"/>
      <c r="E1128" s="30">
        <v>0.7</v>
      </c>
      <c r="F1128" s="31" t="s">
        <v>16</v>
      </c>
      <c r="G1128" s="32">
        <f>'[1]Estudio de Mercado'!P37</f>
        <v>5064</v>
      </c>
      <c r="H1128" s="33">
        <f t="shared" si="17"/>
        <v>3544.7999999999997</v>
      </c>
    </row>
    <row r="1129" spans="1:8" x14ac:dyDescent="0.3">
      <c r="A1129" s="29"/>
      <c r="B1129" s="735" t="str">
        <f>'[1]Estudio de Mercado'!C226</f>
        <v>Conector rosca amarillo - rojo 3M X 100 Unidades</v>
      </c>
      <c r="C1129" s="736"/>
      <c r="D1129" s="737"/>
      <c r="E1129" s="70">
        <v>0.03</v>
      </c>
      <c r="F1129" s="31" t="s">
        <v>13</v>
      </c>
      <c r="G1129" s="32">
        <f>'[1]Estudio de Mercado'!P226</f>
        <v>131985</v>
      </c>
      <c r="H1129" s="33">
        <f t="shared" si="17"/>
        <v>3959.5499999999997</v>
      </c>
    </row>
    <row r="1130" spans="1:8" x14ac:dyDescent="0.3">
      <c r="A1130" s="35"/>
      <c r="B1130" s="715" t="s">
        <v>49</v>
      </c>
      <c r="C1130" s="733"/>
      <c r="D1130" s="734"/>
      <c r="E1130" s="30">
        <v>1</v>
      </c>
      <c r="F1130" s="31" t="s">
        <v>18</v>
      </c>
      <c r="G1130" s="32">
        <f>'[1]Estudio de Mercado'!P234</f>
        <v>2556</v>
      </c>
      <c r="H1130" s="33">
        <f t="shared" si="17"/>
        <v>2556</v>
      </c>
    </row>
    <row r="1131" spans="1:8" x14ac:dyDescent="0.3">
      <c r="A1131" s="35"/>
      <c r="B1131" s="715"/>
      <c r="C1131" s="733"/>
      <c r="D1131" s="734"/>
      <c r="E1131" s="30"/>
      <c r="F1131" s="31"/>
      <c r="G1131" s="34"/>
      <c r="H1131" s="33">
        <f t="shared" si="17"/>
        <v>0</v>
      </c>
    </row>
    <row r="1132" spans="1:8" x14ac:dyDescent="0.3">
      <c r="A1132" s="35"/>
      <c r="B1132" s="715"/>
      <c r="C1132" s="733"/>
      <c r="D1132" s="734"/>
      <c r="E1132" s="30"/>
      <c r="F1132" s="31"/>
      <c r="G1132" s="32"/>
      <c r="H1132" s="33">
        <f t="shared" si="17"/>
        <v>0</v>
      </c>
    </row>
    <row r="1133" spans="1:8" x14ac:dyDescent="0.3">
      <c r="A1133" s="21" t="s">
        <v>19</v>
      </c>
      <c r="B1133" s="7"/>
      <c r="C1133" s="7"/>
      <c r="D1133" s="7"/>
      <c r="E1133" s="22"/>
      <c r="F1133" s="8"/>
      <c r="G1133" s="7"/>
      <c r="H1133" s="37">
        <f>ROUND(SUM(H1126:H1132),0)</f>
        <v>267347</v>
      </c>
    </row>
    <row r="1134" spans="1:8" x14ac:dyDescent="0.3">
      <c r="A1134" s="6"/>
      <c r="B1134" s="7"/>
      <c r="C1134" s="7"/>
      <c r="D1134" s="7"/>
      <c r="E1134" s="22"/>
      <c r="F1134" s="8"/>
      <c r="G1134" s="7"/>
      <c r="H1134" s="9"/>
    </row>
    <row r="1135" spans="1:8" x14ac:dyDescent="0.3">
      <c r="A1135" s="21" t="s">
        <v>20</v>
      </c>
      <c r="B1135" s="7"/>
      <c r="C1135" s="7"/>
      <c r="D1135" s="7"/>
      <c r="E1135" s="22"/>
      <c r="F1135" s="8"/>
      <c r="G1135" s="7"/>
      <c r="H1135" s="9"/>
    </row>
    <row r="1136" spans="1:8" ht="24.75" customHeight="1" x14ac:dyDescent="0.3">
      <c r="A1136" s="23" t="s">
        <v>10</v>
      </c>
      <c r="B1136" s="26" t="s">
        <v>11</v>
      </c>
      <c r="C1136" s="71" t="s">
        <v>12</v>
      </c>
      <c r="D1136" s="26" t="s">
        <v>13</v>
      </c>
      <c r="E1136" s="718" t="s">
        <v>21</v>
      </c>
      <c r="F1136" s="719"/>
      <c r="G1136" s="26" t="s">
        <v>47</v>
      </c>
      <c r="H1136" s="38" t="s">
        <v>14</v>
      </c>
    </row>
    <row r="1137" spans="1:8" ht="34.5" customHeight="1" x14ac:dyDescent="0.3">
      <c r="A1137" s="29"/>
      <c r="B1137" s="72" t="s">
        <v>23</v>
      </c>
      <c r="C1137" s="40">
        <v>1</v>
      </c>
      <c r="D1137" s="40" t="s">
        <v>24</v>
      </c>
      <c r="E1137" s="720">
        <f>+'[1]1- CUADRILLAS'!$D$47</f>
        <v>53500</v>
      </c>
      <c r="F1137" s="721"/>
      <c r="G1137" s="41">
        <v>0.810897196261682</v>
      </c>
      <c r="H1137" s="42">
        <f>((E1137+F1137)*C1137)*G1137</f>
        <v>43382.999999999985</v>
      </c>
    </row>
    <row r="1138" spans="1:8" x14ac:dyDescent="0.3">
      <c r="A1138" s="43"/>
      <c r="B1138" s="44"/>
      <c r="C1138" s="40"/>
      <c r="D1138" s="40"/>
      <c r="E1138" s="722"/>
      <c r="F1138" s="723"/>
      <c r="G1138" s="41"/>
      <c r="H1138" s="42">
        <f>((E1138+F1138)*C1138)*G1138</f>
        <v>0</v>
      </c>
    </row>
    <row r="1139" spans="1:8" x14ac:dyDescent="0.3">
      <c r="A1139" s="43"/>
      <c r="B1139" s="44"/>
      <c r="C1139" s="40"/>
      <c r="D1139" s="40"/>
      <c r="E1139" s="722"/>
      <c r="F1139" s="723"/>
      <c r="G1139" s="40"/>
      <c r="H1139" s="42"/>
    </row>
    <row r="1140" spans="1:8" x14ac:dyDescent="0.3">
      <c r="A1140" s="21" t="s">
        <v>25</v>
      </c>
      <c r="B1140" s="7"/>
      <c r="C1140" s="7"/>
      <c r="D1140" s="7"/>
      <c r="E1140" s="22"/>
      <c r="F1140" s="8"/>
      <c r="G1140" s="7"/>
      <c r="H1140" s="37">
        <f>(SUM(H1137:H1139))</f>
        <v>43382.999999999985</v>
      </c>
    </row>
    <row r="1141" spans="1:8" x14ac:dyDescent="0.3">
      <c r="A1141" s="6"/>
      <c r="B1141" s="7"/>
      <c r="C1141" s="7"/>
      <c r="D1141" s="7"/>
      <c r="E1141" s="22"/>
      <c r="F1141" s="8"/>
      <c r="G1141" s="7"/>
      <c r="H1141" s="9"/>
    </row>
    <row r="1142" spans="1:8" x14ac:dyDescent="0.3">
      <c r="A1142" s="21" t="s">
        <v>26</v>
      </c>
      <c r="B1142" s="7"/>
      <c r="C1142" s="7"/>
      <c r="D1142" s="7"/>
      <c r="E1142" s="22"/>
      <c r="F1142" s="8"/>
      <c r="G1142" s="7"/>
      <c r="H1142" s="9"/>
    </row>
    <row r="1143" spans="1:8" x14ac:dyDescent="0.3">
      <c r="A1143" s="23" t="s">
        <v>10</v>
      </c>
      <c r="B1143" s="718" t="s">
        <v>11</v>
      </c>
      <c r="C1143" s="719"/>
      <c r="D1143" s="71" t="s">
        <v>12</v>
      </c>
      <c r="E1143" s="26" t="s">
        <v>13</v>
      </c>
      <c r="F1143" s="27" t="s">
        <v>22</v>
      </c>
      <c r="G1143" s="26" t="s">
        <v>48</v>
      </c>
      <c r="H1143" s="38" t="s">
        <v>14</v>
      </c>
    </row>
    <row r="1144" spans="1:8" x14ac:dyDescent="0.3">
      <c r="A1144" s="43"/>
      <c r="B1144" s="724" t="s">
        <v>28</v>
      </c>
      <c r="C1144" s="725"/>
      <c r="D1144" s="40">
        <v>1</v>
      </c>
      <c r="E1144" s="40" t="s">
        <v>29</v>
      </c>
      <c r="F1144" s="41">
        <v>0.18</v>
      </c>
      <c r="G1144" s="40">
        <f>H1140*0.1</f>
        <v>4338.2999999999984</v>
      </c>
      <c r="H1144" s="42">
        <f>+G1144*D1144*F1144</f>
        <v>780.89399999999966</v>
      </c>
    </row>
    <row r="1145" spans="1:8" x14ac:dyDescent="0.3">
      <c r="A1145" s="43"/>
      <c r="B1145" s="724" t="s">
        <v>30</v>
      </c>
      <c r="C1145" s="725"/>
      <c r="D1145" s="40">
        <v>1</v>
      </c>
      <c r="E1145" s="40" t="s">
        <v>29</v>
      </c>
      <c r="F1145" s="41">
        <v>0.06</v>
      </c>
      <c r="G1145" s="40">
        <f>'[1]Estudio de Mercado'!P477</f>
        <v>26300</v>
      </c>
      <c r="H1145" s="42">
        <f>+G1145*D1145*F1145</f>
        <v>1578</v>
      </c>
    </row>
    <row r="1146" spans="1:8" x14ac:dyDescent="0.3">
      <c r="A1146" s="21" t="s">
        <v>31</v>
      </c>
      <c r="B1146" s="7"/>
      <c r="C1146" s="7"/>
      <c r="D1146" s="7"/>
      <c r="E1146" s="22"/>
      <c r="F1146" s="8"/>
      <c r="G1146" s="7"/>
      <c r="H1146" s="37">
        <f>ROUND(SUM(H1144:H1145),0)</f>
        <v>2359</v>
      </c>
    </row>
    <row r="1147" spans="1:8" x14ac:dyDescent="0.3">
      <c r="A1147" s="6"/>
      <c r="B1147" s="7"/>
      <c r="C1147" s="7"/>
      <c r="D1147" s="7"/>
      <c r="E1147" s="22"/>
      <c r="F1147" s="8"/>
      <c r="G1147" s="7"/>
      <c r="H1147" s="9"/>
    </row>
    <row r="1148" spans="1:8" x14ac:dyDescent="0.3">
      <c r="A1148" s="21" t="s">
        <v>32</v>
      </c>
      <c r="B1148" s="7"/>
      <c r="C1148" s="7"/>
      <c r="D1148" s="7"/>
      <c r="E1148" s="22"/>
      <c r="F1148" s="8"/>
      <c r="G1148" s="7"/>
      <c r="H1148" s="9"/>
    </row>
    <row r="1149" spans="1:8" x14ac:dyDescent="0.3">
      <c r="A1149" s="23" t="s">
        <v>10</v>
      </c>
      <c r="B1149" s="718" t="s">
        <v>11</v>
      </c>
      <c r="C1149" s="719"/>
      <c r="D1149" s="26" t="s">
        <v>13</v>
      </c>
      <c r="E1149" s="26" t="s">
        <v>12</v>
      </c>
      <c r="F1149" s="27" t="s">
        <v>33</v>
      </c>
      <c r="G1149" s="26" t="s">
        <v>34</v>
      </c>
      <c r="H1149" s="38" t="s">
        <v>14</v>
      </c>
    </row>
    <row r="1150" spans="1:8" x14ac:dyDescent="0.3">
      <c r="A1150" s="43"/>
      <c r="B1150" s="724" t="s">
        <v>35</v>
      </c>
      <c r="C1150" s="725"/>
      <c r="D1150" s="40" t="s">
        <v>36</v>
      </c>
      <c r="E1150" s="40">
        <v>1</v>
      </c>
      <c r="F1150" s="45">
        <f>'[1]Estudio de Mercado'!P483</f>
        <v>102570</v>
      </c>
      <c r="G1150" s="46">
        <v>0.04</v>
      </c>
      <c r="H1150" s="42">
        <f>+F1150*G1150</f>
        <v>4102.8</v>
      </c>
    </row>
    <row r="1151" spans="1:8" x14ac:dyDescent="0.3">
      <c r="A1151" s="43"/>
      <c r="B1151" s="724"/>
      <c r="C1151" s="725"/>
      <c r="D1151" s="47"/>
      <c r="E1151" s="47"/>
      <c r="F1151" s="48"/>
      <c r="G1151" s="49"/>
      <c r="H1151" s="42"/>
    </row>
    <row r="1152" spans="1:8" x14ac:dyDescent="0.3">
      <c r="A1152" s="21" t="s">
        <v>37</v>
      </c>
      <c r="B1152" s="7"/>
      <c r="C1152" s="7"/>
      <c r="D1152" s="7"/>
      <c r="E1152" s="22"/>
      <c r="F1152" s="8"/>
      <c r="G1152" s="7"/>
      <c r="H1152" s="37">
        <f>ROUND(SUM(H1150:H1151),0)</f>
        <v>4103</v>
      </c>
    </row>
    <row r="1153" spans="1:8" x14ac:dyDescent="0.3">
      <c r="A1153" s="21"/>
      <c r="B1153" s="7"/>
      <c r="C1153" s="7"/>
      <c r="D1153" s="7"/>
      <c r="E1153" s="50"/>
      <c r="F1153" s="8"/>
      <c r="G1153" s="7"/>
      <c r="H1153" s="51"/>
    </row>
    <row r="1154" spans="1:8" x14ac:dyDescent="0.3">
      <c r="A1154" s="21" t="s">
        <v>38</v>
      </c>
      <c r="B1154" s="7"/>
      <c r="C1154" s="7"/>
      <c r="D1154" s="7"/>
      <c r="E1154" s="22"/>
      <c r="F1154" s="8"/>
      <c r="G1154" s="7"/>
      <c r="H1154" s="37">
        <f>H1133+H1140+H1146+H1152</f>
        <v>317192</v>
      </c>
    </row>
    <row r="1155" spans="1:8" x14ac:dyDescent="0.3">
      <c r="A1155" s="21" t="s">
        <v>39</v>
      </c>
      <c r="B1155" s="7"/>
      <c r="C1155" s="7"/>
      <c r="D1155" s="7"/>
      <c r="E1155" s="22"/>
      <c r="F1155" s="8"/>
      <c r="G1155" s="7"/>
      <c r="H1155" s="52">
        <f>+SUM(H1156:H1159)</f>
        <v>94999.004000000001</v>
      </c>
    </row>
    <row r="1156" spans="1:8" x14ac:dyDescent="0.3">
      <c r="A1156" s="21"/>
      <c r="B1156" s="7"/>
      <c r="C1156" s="7"/>
      <c r="D1156" s="7"/>
      <c r="E1156" s="22"/>
      <c r="F1156" s="48" t="s">
        <v>40</v>
      </c>
      <c r="G1156" s="53">
        <v>0.23</v>
      </c>
      <c r="H1156" s="54">
        <f>+G1156*H1154</f>
        <v>72954.16</v>
      </c>
    </row>
    <row r="1157" spans="1:8" x14ac:dyDescent="0.3">
      <c r="A1157" s="21"/>
      <c r="B1157" s="7"/>
      <c r="C1157" s="7"/>
      <c r="D1157" s="7"/>
      <c r="E1157" s="22"/>
      <c r="F1157" s="48" t="s">
        <v>41</v>
      </c>
      <c r="G1157" s="53">
        <v>0.01</v>
      </c>
      <c r="H1157" s="54">
        <f>+G1157*H1154</f>
        <v>3171.92</v>
      </c>
    </row>
    <row r="1158" spans="1:8" x14ac:dyDescent="0.3">
      <c r="A1158" s="21"/>
      <c r="B1158" s="7"/>
      <c r="C1158" s="7"/>
      <c r="D1158" s="7"/>
      <c r="E1158" s="22"/>
      <c r="F1158" s="48" t="s">
        <v>42</v>
      </c>
      <c r="G1158" s="53">
        <v>0.05</v>
      </c>
      <c r="H1158" s="54">
        <f>+G1158*H1154</f>
        <v>15859.6</v>
      </c>
    </row>
    <row r="1159" spans="1:8" x14ac:dyDescent="0.3">
      <c r="A1159" s="21"/>
      <c r="B1159" s="7"/>
      <c r="C1159" s="7"/>
      <c r="D1159" s="7"/>
      <c r="E1159" s="22"/>
      <c r="F1159" s="48" t="s">
        <v>43</v>
      </c>
      <c r="G1159" s="53">
        <v>0.19</v>
      </c>
      <c r="H1159" s="54">
        <f>+G1159*H1158</f>
        <v>3013.3240000000001</v>
      </c>
    </row>
    <row r="1160" spans="1:8" x14ac:dyDescent="0.3">
      <c r="A1160" s="21"/>
      <c r="B1160" s="7"/>
      <c r="C1160" s="7"/>
      <c r="D1160" s="7"/>
      <c r="E1160" s="22"/>
      <c r="F1160" s="726" t="s">
        <v>44</v>
      </c>
      <c r="G1160" s="726"/>
      <c r="H1160" s="55">
        <f>+ROUND(H1154+H1155,0)</f>
        <v>412191</v>
      </c>
    </row>
    <row r="1161" spans="1:8" x14ac:dyDescent="0.3">
      <c r="A1161" s="21"/>
      <c r="B1161" s="7"/>
      <c r="C1161" s="7"/>
      <c r="D1161" s="7"/>
      <c r="E1161" s="22"/>
      <c r="F1161" s="8"/>
      <c r="G1161" s="7"/>
      <c r="H1161" s="56"/>
    </row>
    <row r="1162" spans="1:8" ht="16.2" thickBot="1" x14ac:dyDescent="0.35">
      <c r="A1162" s="17"/>
      <c r="B1162" s="18"/>
      <c r="C1162" s="7"/>
      <c r="D1162" s="7"/>
      <c r="E1162" s="22"/>
      <c r="F1162" s="19"/>
      <c r="G1162" s="18"/>
      <c r="H1162" s="20"/>
    </row>
    <row r="1163" spans="1:8" ht="16.2" thickTop="1" x14ac:dyDescent="0.3">
      <c r="A1163" s="6"/>
      <c r="B1163" s="7"/>
      <c r="C1163" s="57"/>
      <c r="D1163" s="58"/>
      <c r="E1163" s="57"/>
      <c r="F1163" s="8"/>
      <c r="G1163" s="7"/>
      <c r="H1163" s="59"/>
    </row>
    <row r="1164" spans="1:8" x14ac:dyDescent="0.3">
      <c r="A1164" s="6"/>
      <c r="B1164" s="7"/>
      <c r="C1164" s="22"/>
      <c r="D1164" s="7"/>
      <c r="E1164" s="22"/>
      <c r="F1164" s="8"/>
      <c r="G1164" s="7"/>
      <c r="H1164" s="59"/>
    </row>
    <row r="1165" spans="1:8" x14ac:dyDescent="0.3">
      <c r="A1165" s="6"/>
      <c r="B1165" s="7"/>
      <c r="C1165" s="22"/>
      <c r="D1165" s="7"/>
      <c r="E1165" s="22"/>
      <c r="F1165" s="8"/>
      <c r="G1165" s="7"/>
      <c r="H1165" s="59"/>
    </row>
    <row r="1166" spans="1:8" x14ac:dyDescent="0.3">
      <c r="A1166" s="6"/>
      <c r="B1166" s="7"/>
      <c r="C1166" s="22"/>
      <c r="D1166" s="7"/>
      <c r="E1166" s="22"/>
      <c r="F1166" s="8"/>
      <c r="G1166" s="7"/>
      <c r="H1166" s="59"/>
    </row>
    <row r="1167" spans="1:8" ht="16.2" thickBot="1" x14ac:dyDescent="0.35">
      <c r="A1167" s="6"/>
      <c r="B1167" s="7"/>
      <c r="C1167" s="7"/>
      <c r="D1167" s="7"/>
      <c r="E1167" s="22"/>
      <c r="F1167" s="699"/>
      <c r="G1167" s="699"/>
      <c r="H1167" s="700"/>
    </row>
    <row r="1168" spans="1:8" x14ac:dyDescent="0.3">
      <c r="A1168" s="60" t="s">
        <v>45</v>
      </c>
      <c r="B1168" s="61"/>
      <c r="C1168" s="61"/>
      <c r="D1168" s="61"/>
      <c r="E1168" s="22"/>
      <c r="F1168" s="8" t="s">
        <v>46</v>
      </c>
      <c r="G1168" s="7"/>
      <c r="H1168" s="9"/>
    </row>
    <row r="1169" spans="1:8" ht="16.2" thickBot="1" x14ac:dyDescent="0.35">
      <c r="A1169" s="484"/>
      <c r="B1169" s="482"/>
      <c r="C1169" s="482"/>
      <c r="D1169" s="482"/>
      <c r="E1169" s="482"/>
      <c r="F1169" s="483"/>
      <c r="G1169" s="482"/>
      <c r="H1169" s="481"/>
    </row>
    <row r="1170" spans="1:8" ht="92.4" customHeight="1" thickBot="1" x14ac:dyDescent="0.55000000000000004">
      <c r="A1170" s="701" t="str">
        <f>+A63</f>
        <v>REPARACIONES LOCATIVAS LABORATORIO GENETICA REGIONAL NOR OCCIDENTE DEL INSTITUTO NACIONAL DE MEDICINA LEGAL Y CIENCIAS FORENSES.</v>
      </c>
      <c r="B1170" s="702"/>
      <c r="C1170" s="702"/>
      <c r="D1170" s="702"/>
      <c r="E1170" s="702"/>
      <c r="F1170" s="702"/>
      <c r="G1170" s="702"/>
      <c r="H1170" s="703"/>
    </row>
    <row r="1171" spans="1:8" ht="16.2" thickTop="1" x14ac:dyDescent="0.3">
      <c r="A1171" s="745" t="str">
        <f>+A64</f>
        <v>PRESUPUESTO SISTEMA ELÉCTRICO, ILUMINACIÓN Y ALARMAS PARA EL PROYECTO DE REPARACIONES LOCATIVAS SEDE MEDELLIN DEL  INSTITUTO NACIONAL DE MEDICINA LEGAL Y CIENCIAS FORENSES</v>
      </c>
      <c r="B1171" s="705"/>
      <c r="C1171" s="705"/>
      <c r="D1171" s="705"/>
      <c r="E1171" s="705"/>
      <c r="F1171" s="705"/>
      <c r="G1171" s="705"/>
      <c r="H1171" s="706"/>
    </row>
    <row r="1172" spans="1:8" x14ac:dyDescent="0.3">
      <c r="A1172" s="707"/>
      <c r="B1172" s="708"/>
      <c r="C1172" s="708"/>
      <c r="D1172" s="708"/>
      <c r="E1172" s="708"/>
      <c r="F1172" s="708"/>
      <c r="G1172" s="708"/>
      <c r="H1172" s="709"/>
    </row>
    <row r="1173" spans="1:8" x14ac:dyDescent="0.3">
      <c r="A1173" s="710" t="s">
        <v>2</v>
      </c>
      <c r="B1173" s="711"/>
      <c r="C1173" s="711"/>
      <c r="D1173" s="711"/>
      <c r="E1173" s="711"/>
      <c r="F1173" s="711"/>
      <c r="G1173" s="711"/>
      <c r="H1173" s="712"/>
    </row>
    <row r="1174" spans="1:8" x14ac:dyDescent="0.3">
      <c r="A1174" s="6"/>
      <c r="B1174" s="7"/>
      <c r="C1174" s="7"/>
      <c r="D1174" s="7"/>
      <c r="E1174" s="7"/>
      <c r="F1174" s="8"/>
      <c r="G1174" s="7"/>
      <c r="H1174" s="9"/>
    </row>
    <row r="1175" spans="1:8" x14ac:dyDescent="0.3">
      <c r="A1175" s="10" t="s">
        <v>3</v>
      </c>
      <c r="B1175" s="11" t="str">
        <f>+'[1]BASE DEL PRESUPUESTO'!B52</f>
        <v>3.1.22</v>
      </c>
      <c r="C1175" s="12" t="s">
        <v>4</v>
      </c>
      <c r="D1175" s="11" t="str">
        <f>+'[1]BASE DEL PRESUPUESTO'!D52</f>
        <v>UND</v>
      </c>
      <c r="E1175" s="13" t="s">
        <v>5</v>
      </c>
      <c r="F1175" s="14">
        <f>H1209</f>
        <v>224128.51</v>
      </c>
      <c r="G1175" s="12" t="s">
        <v>6</v>
      </c>
      <c r="H1175" s="15" t="str">
        <f>+H69</f>
        <v>ENERO DE 2026</v>
      </c>
    </row>
    <row r="1176" spans="1:8" ht="79.5" customHeight="1" x14ac:dyDescent="0.3">
      <c r="A1176" s="16" t="s">
        <v>8</v>
      </c>
      <c r="B1176" s="713" t="str">
        <f>+'[1]BASE DEL PRESUPUESTO'!C52</f>
        <v>Suministro e Instalación de luminaria tipo bala stil led Flat 22W, 100,000 horas, 4000K-6500K, 2261lm, IP65 incluye cilindro para aplicación de sobreponer de 15cm color blanco, chasis de aluminio, acabado en pintura electrostática y difusor en policarbonato; (incluye cilindro ensamble para sobreponer, cable encauchetado 3x16 AWG, driver o chip multivoltaje, prensaestopas, tapas, conexionado, conectores, elementos de fijación y demas elémentos consumibles para su correcta instalación y puesta en funcionamiento).</v>
      </c>
      <c r="C1176" s="713"/>
      <c r="D1176" s="713"/>
      <c r="E1176" s="713"/>
      <c r="F1176" s="713"/>
      <c r="G1176" s="713"/>
      <c r="H1176" s="714"/>
    </row>
    <row r="1177" spans="1:8" ht="16.2" thickBot="1" x14ac:dyDescent="0.35">
      <c r="A1177" s="17"/>
      <c r="B1177" s="18"/>
      <c r="C1177" s="18"/>
      <c r="D1177" s="18"/>
      <c r="E1177" s="18"/>
      <c r="F1177" s="19"/>
      <c r="G1177" s="18"/>
      <c r="H1177" s="20"/>
    </row>
    <row r="1178" spans="1:8" ht="16.2" thickTop="1" x14ac:dyDescent="0.3">
      <c r="A1178" s="21" t="s">
        <v>9</v>
      </c>
      <c r="B1178" s="7"/>
      <c r="C1178" s="7"/>
      <c r="D1178" s="7"/>
      <c r="E1178" s="22"/>
      <c r="F1178" s="8"/>
      <c r="G1178" s="7"/>
      <c r="H1178" s="9"/>
    </row>
    <row r="1179" spans="1:8" x14ac:dyDescent="0.3">
      <c r="A1179" s="23" t="s">
        <v>10</v>
      </c>
      <c r="B1179" s="24" t="s">
        <v>11</v>
      </c>
      <c r="C1179" s="25"/>
      <c r="D1179" s="25"/>
      <c r="E1179" s="26" t="s">
        <v>12</v>
      </c>
      <c r="F1179" s="27" t="s">
        <v>13</v>
      </c>
      <c r="G1179" s="26" t="s">
        <v>14</v>
      </c>
      <c r="H1179" s="28" t="s">
        <v>15</v>
      </c>
    </row>
    <row r="1180" spans="1:8" ht="24.75" customHeight="1" x14ac:dyDescent="0.3">
      <c r="A1180" s="29"/>
      <c r="B1180" s="735" t="str">
        <f>+'[1]Estudio de Mercado'!C251</f>
        <v>Bala Stil Led Flat, 22W, 6500K, 2261lm, driver 100-277V IP65</v>
      </c>
      <c r="C1180" s="736"/>
      <c r="D1180" s="737"/>
      <c r="E1180" s="30">
        <v>1</v>
      </c>
      <c r="F1180" s="31" t="s">
        <v>13</v>
      </c>
      <c r="G1180" s="32">
        <v>154720</v>
      </c>
      <c r="H1180" s="33">
        <f>+E1180*G1180</f>
        <v>154720</v>
      </c>
    </row>
    <row r="1181" spans="1:8" x14ac:dyDescent="0.3">
      <c r="A1181" s="29"/>
      <c r="B1181" s="735" t="str">
        <f>+'[1]Estudio de Mercado'!C161</f>
        <v>Prensaestopas Nylón 18-25mm</v>
      </c>
      <c r="C1181" s="736"/>
      <c r="D1181" s="737"/>
      <c r="E1181" s="30">
        <v>1</v>
      </c>
      <c r="F1181" s="31" t="s">
        <v>13</v>
      </c>
      <c r="G1181" s="32">
        <f>'[1]Estudio de Mercado'!P161</f>
        <v>4000</v>
      </c>
      <c r="H1181" s="33">
        <f>+E1181*G1181</f>
        <v>4000</v>
      </c>
    </row>
    <row r="1182" spans="1:8" x14ac:dyDescent="0.3">
      <c r="A1182" s="29"/>
      <c r="B1182" s="735" t="str">
        <f>+'[1]Estudio de Mercado'!C37</f>
        <v>Cable de Cu encauchetado 3x16 AWG</v>
      </c>
      <c r="C1182" s="736"/>
      <c r="D1182" s="737"/>
      <c r="E1182" s="30">
        <v>0.7</v>
      </c>
      <c r="F1182" s="31" t="s">
        <v>16</v>
      </c>
      <c r="G1182" s="32">
        <f>'[1]Estudio de Mercado'!P37</f>
        <v>5064</v>
      </c>
      <c r="H1182" s="33">
        <f>+E1182*G1182</f>
        <v>3544.7999999999997</v>
      </c>
    </row>
    <row r="1183" spans="1:8" x14ac:dyDescent="0.3">
      <c r="A1183" s="29"/>
      <c r="B1183" s="735" t="str">
        <f>+'[1]Estudio de Mercado'!C226</f>
        <v>Conector rosca amarillo - rojo 3M X 100 Unidades</v>
      </c>
      <c r="C1183" s="736"/>
      <c r="D1183" s="737"/>
      <c r="E1183" s="70">
        <v>0.03</v>
      </c>
      <c r="F1183" s="31" t="s">
        <v>13</v>
      </c>
      <c r="G1183" s="32">
        <f>'[1]Estudio de Mercado'!P226</f>
        <v>131985</v>
      </c>
      <c r="H1183" s="33">
        <f>+E1183*G1183</f>
        <v>3959.5499999999997</v>
      </c>
    </row>
    <row r="1184" spans="1:8" x14ac:dyDescent="0.3">
      <c r="A1184" s="35"/>
      <c r="B1184" s="715" t="s">
        <v>49</v>
      </c>
      <c r="C1184" s="733"/>
      <c r="D1184" s="734"/>
      <c r="E1184" s="30">
        <v>1</v>
      </c>
      <c r="F1184" s="31" t="s">
        <v>18</v>
      </c>
      <c r="G1184" s="32">
        <f>'[1]Estudio de Mercado'!P234</f>
        <v>2556</v>
      </c>
      <c r="H1184" s="33">
        <f>+E1184*G1184</f>
        <v>2556</v>
      </c>
    </row>
    <row r="1185" spans="1:8" x14ac:dyDescent="0.3">
      <c r="A1185" s="35"/>
      <c r="B1185" s="502"/>
      <c r="C1185" s="501"/>
      <c r="D1185" s="500"/>
      <c r="E1185" s="30"/>
      <c r="F1185" s="31"/>
      <c r="G1185" s="32"/>
      <c r="H1185" s="33"/>
    </row>
    <row r="1186" spans="1:8" x14ac:dyDescent="0.3">
      <c r="A1186" s="35"/>
      <c r="B1186" s="502"/>
      <c r="C1186" s="501"/>
      <c r="D1186" s="500"/>
      <c r="E1186" s="30"/>
      <c r="F1186" s="31"/>
      <c r="G1186" s="32"/>
      <c r="H1186" s="33"/>
    </row>
    <row r="1187" spans="1:8" x14ac:dyDescent="0.3">
      <c r="A1187" s="35"/>
      <c r="B1187" s="502"/>
      <c r="C1187" s="501"/>
      <c r="D1187" s="500"/>
      <c r="E1187" s="30"/>
      <c r="F1187" s="31"/>
      <c r="G1187" s="32"/>
      <c r="H1187" s="33"/>
    </row>
    <row r="1188" spans="1:8" x14ac:dyDescent="0.3">
      <c r="A1188" s="21" t="s">
        <v>19</v>
      </c>
      <c r="B1188" s="7"/>
      <c r="C1188" s="7"/>
      <c r="D1188" s="7"/>
      <c r="E1188" s="22"/>
      <c r="F1188" s="8"/>
      <c r="G1188" s="7"/>
      <c r="H1188" s="37">
        <f>ROUND(SUM(H1180:H1187),0)</f>
        <v>168780</v>
      </c>
    </row>
    <row r="1189" spans="1:8" x14ac:dyDescent="0.3">
      <c r="A1189" s="6"/>
      <c r="B1189" s="7"/>
      <c r="C1189" s="7"/>
      <c r="D1189" s="7"/>
      <c r="E1189" s="22"/>
      <c r="F1189" s="8"/>
      <c r="G1189" s="7"/>
      <c r="H1189" s="9"/>
    </row>
    <row r="1190" spans="1:8" x14ac:dyDescent="0.3">
      <c r="A1190" s="21" t="s">
        <v>20</v>
      </c>
      <c r="B1190" s="7"/>
      <c r="C1190" s="7"/>
      <c r="D1190" s="7"/>
      <c r="E1190" s="22"/>
      <c r="F1190" s="8"/>
      <c r="G1190" s="7"/>
      <c r="H1190" s="9"/>
    </row>
    <row r="1191" spans="1:8" x14ac:dyDescent="0.3">
      <c r="A1191" s="23" t="s">
        <v>10</v>
      </c>
      <c r="B1191" s="26" t="s">
        <v>11</v>
      </c>
      <c r="C1191" s="71" t="s">
        <v>12</v>
      </c>
      <c r="D1191" s="26" t="s">
        <v>13</v>
      </c>
      <c r="E1191" s="718" t="s">
        <v>21</v>
      </c>
      <c r="F1191" s="719"/>
      <c r="G1191" s="26" t="s">
        <v>47</v>
      </c>
      <c r="H1191" s="38" t="s">
        <v>14</v>
      </c>
    </row>
    <row r="1192" spans="1:8" ht="31.2" x14ac:dyDescent="0.3">
      <c r="A1192" s="29"/>
      <c r="B1192" s="72" t="s">
        <v>23</v>
      </c>
      <c r="C1192" s="40">
        <v>1</v>
      </c>
      <c r="D1192" s="40" t="s">
        <v>24</v>
      </c>
      <c r="E1192" s="720">
        <f>+'[1]1- CUADRILLAS'!$D$47</f>
        <v>53500</v>
      </c>
      <c r="F1192" s="721"/>
      <c r="G1192" s="41">
        <v>0.9210001869158877</v>
      </c>
      <c r="H1192" s="42">
        <f>((E1192+F1192)*C1192)*G1192</f>
        <v>49273.509999999995</v>
      </c>
    </row>
    <row r="1193" spans="1:8" x14ac:dyDescent="0.3">
      <c r="A1193" s="43"/>
      <c r="B1193" s="44"/>
      <c r="C1193" s="40"/>
      <c r="D1193" s="40"/>
      <c r="E1193" s="722"/>
      <c r="F1193" s="723"/>
      <c r="G1193" s="41"/>
      <c r="H1193" s="42">
        <f>((E1193+F1193)*C1193)*G1193</f>
        <v>0</v>
      </c>
    </row>
    <row r="1194" spans="1:8" x14ac:dyDescent="0.3">
      <c r="A1194" s="43"/>
      <c r="B1194" s="44"/>
      <c r="C1194" s="40"/>
      <c r="D1194" s="40"/>
      <c r="E1194" s="722"/>
      <c r="F1194" s="723"/>
      <c r="G1194" s="40"/>
      <c r="H1194" s="42"/>
    </row>
    <row r="1195" spans="1:8" x14ac:dyDescent="0.3">
      <c r="A1195" s="21" t="s">
        <v>25</v>
      </c>
      <c r="B1195" s="7"/>
      <c r="C1195" s="7"/>
      <c r="D1195" s="7"/>
      <c r="E1195" s="22"/>
      <c r="F1195" s="8"/>
      <c r="G1195" s="7"/>
      <c r="H1195" s="37">
        <f>(SUM(H1192:H1194))</f>
        <v>49273.509999999995</v>
      </c>
    </row>
    <row r="1196" spans="1:8" x14ac:dyDescent="0.3">
      <c r="A1196" s="6"/>
      <c r="B1196" s="7"/>
      <c r="C1196" s="7"/>
      <c r="D1196" s="7"/>
      <c r="E1196" s="22"/>
      <c r="F1196" s="8"/>
      <c r="G1196" s="7"/>
      <c r="H1196" s="9"/>
    </row>
    <row r="1197" spans="1:8" x14ac:dyDescent="0.3">
      <c r="A1197" s="21" t="s">
        <v>26</v>
      </c>
      <c r="B1197" s="7"/>
      <c r="C1197" s="7"/>
      <c r="D1197" s="7"/>
      <c r="E1197" s="22"/>
      <c r="F1197" s="8"/>
      <c r="G1197" s="7"/>
      <c r="H1197" s="9"/>
    </row>
    <row r="1198" spans="1:8" x14ac:dyDescent="0.3">
      <c r="A1198" s="23" t="s">
        <v>10</v>
      </c>
      <c r="B1198" s="718" t="s">
        <v>11</v>
      </c>
      <c r="C1198" s="719"/>
      <c r="D1198" s="71" t="s">
        <v>12</v>
      </c>
      <c r="E1198" s="26" t="s">
        <v>13</v>
      </c>
      <c r="F1198" s="27" t="s">
        <v>22</v>
      </c>
      <c r="G1198" s="26" t="s">
        <v>48</v>
      </c>
      <c r="H1198" s="38" t="s">
        <v>14</v>
      </c>
    </row>
    <row r="1199" spans="1:8" x14ac:dyDescent="0.3">
      <c r="A1199" s="43"/>
      <c r="B1199" s="724" t="s">
        <v>28</v>
      </c>
      <c r="C1199" s="725"/>
      <c r="D1199" s="40">
        <v>1</v>
      </c>
      <c r="E1199" s="40" t="s">
        <v>29</v>
      </c>
      <c r="F1199" s="41">
        <v>0.08</v>
      </c>
      <c r="G1199" s="40">
        <f>H1195*0.1</f>
        <v>4927.3509999999997</v>
      </c>
      <c r="H1199" s="42">
        <f>+G1199*D1199*F1199</f>
        <v>394.18807999999996</v>
      </c>
    </row>
    <row r="1200" spans="1:8" x14ac:dyDescent="0.3">
      <c r="A1200" s="43"/>
      <c r="B1200" s="724" t="s">
        <v>30</v>
      </c>
      <c r="C1200" s="725"/>
      <c r="D1200" s="40">
        <v>1</v>
      </c>
      <c r="E1200" s="40" t="s">
        <v>29</v>
      </c>
      <c r="F1200" s="41">
        <v>0.06</v>
      </c>
      <c r="G1200" s="40">
        <f>'[1]Estudio de Mercado'!P477</f>
        <v>26300</v>
      </c>
      <c r="H1200" s="42">
        <f>+G1200*D1200*F1200</f>
        <v>1578</v>
      </c>
    </row>
    <row r="1201" spans="1:8" x14ac:dyDescent="0.3">
      <c r="A1201" s="21" t="s">
        <v>31</v>
      </c>
      <c r="B1201" s="7"/>
      <c r="C1201" s="7"/>
      <c r="D1201" s="7"/>
      <c r="E1201" s="22"/>
      <c r="F1201" s="8"/>
      <c r="G1201" s="7"/>
      <c r="H1201" s="37">
        <f>ROUND(SUM(H1199:H1200),0)</f>
        <v>1972</v>
      </c>
    </row>
    <row r="1202" spans="1:8" x14ac:dyDescent="0.3">
      <c r="A1202" s="6"/>
      <c r="B1202" s="7"/>
      <c r="C1202" s="7"/>
      <c r="D1202" s="7"/>
      <c r="E1202" s="22"/>
      <c r="F1202" s="8"/>
      <c r="G1202" s="7"/>
      <c r="H1202" s="9"/>
    </row>
    <row r="1203" spans="1:8" x14ac:dyDescent="0.3">
      <c r="A1203" s="21" t="s">
        <v>32</v>
      </c>
      <c r="B1203" s="7"/>
      <c r="C1203" s="7"/>
      <c r="D1203" s="7"/>
      <c r="E1203" s="22"/>
      <c r="F1203" s="8"/>
      <c r="G1203" s="7"/>
      <c r="H1203" s="9"/>
    </row>
    <row r="1204" spans="1:8" x14ac:dyDescent="0.3">
      <c r="A1204" s="23" t="s">
        <v>10</v>
      </c>
      <c r="B1204" s="718" t="s">
        <v>11</v>
      </c>
      <c r="C1204" s="719"/>
      <c r="D1204" s="26" t="s">
        <v>13</v>
      </c>
      <c r="E1204" s="26" t="s">
        <v>12</v>
      </c>
      <c r="F1204" s="27" t="s">
        <v>33</v>
      </c>
      <c r="G1204" s="26" t="s">
        <v>34</v>
      </c>
      <c r="H1204" s="38" t="s">
        <v>14</v>
      </c>
    </row>
    <row r="1205" spans="1:8" x14ac:dyDescent="0.3">
      <c r="A1205" s="43"/>
      <c r="B1205" s="724" t="s">
        <v>35</v>
      </c>
      <c r="C1205" s="725"/>
      <c r="D1205" s="40" t="s">
        <v>36</v>
      </c>
      <c r="E1205" s="40">
        <v>1</v>
      </c>
      <c r="F1205" s="45">
        <f>'[1]Estudio de Mercado'!P483</f>
        <v>102570</v>
      </c>
      <c r="G1205" s="46">
        <v>0.04</v>
      </c>
      <c r="H1205" s="42">
        <f>+F1205*G1205</f>
        <v>4102.8</v>
      </c>
    </row>
    <row r="1206" spans="1:8" x14ac:dyDescent="0.3">
      <c r="A1206" s="43"/>
      <c r="B1206" s="724"/>
      <c r="C1206" s="725"/>
      <c r="D1206" s="47"/>
      <c r="E1206" s="47"/>
      <c r="F1206" s="48"/>
      <c r="G1206" s="49"/>
      <c r="H1206" s="42"/>
    </row>
    <row r="1207" spans="1:8" x14ac:dyDescent="0.3">
      <c r="A1207" s="21" t="s">
        <v>37</v>
      </c>
      <c r="B1207" s="7"/>
      <c r="C1207" s="7"/>
      <c r="D1207" s="7"/>
      <c r="E1207" s="22"/>
      <c r="F1207" s="8"/>
      <c r="G1207" s="7"/>
      <c r="H1207" s="37">
        <f>ROUND(SUM(H1205:H1206),0)</f>
        <v>4103</v>
      </c>
    </row>
    <row r="1208" spans="1:8" x14ac:dyDescent="0.3">
      <c r="A1208" s="21"/>
      <c r="B1208" s="7"/>
      <c r="C1208" s="7"/>
      <c r="D1208" s="7"/>
      <c r="E1208" s="50"/>
      <c r="F1208" s="8"/>
      <c r="G1208" s="7"/>
      <c r="H1208" s="51"/>
    </row>
    <row r="1209" spans="1:8" x14ac:dyDescent="0.3">
      <c r="A1209" s="21" t="s">
        <v>38</v>
      </c>
      <c r="B1209" s="7"/>
      <c r="C1209" s="7"/>
      <c r="D1209" s="7"/>
      <c r="E1209" s="22"/>
      <c r="F1209" s="8"/>
      <c r="G1209" s="7"/>
      <c r="H1209" s="37">
        <f>H1188+H1195+H1201+H1207</f>
        <v>224128.51</v>
      </c>
    </row>
    <row r="1210" spans="1:8" x14ac:dyDescent="0.3">
      <c r="A1210" s="21" t="s">
        <v>39</v>
      </c>
      <c r="B1210" s="7"/>
      <c r="C1210" s="7"/>
      <c r="D1210" s="7"/>
      <c r="E1210" s="22"/>
      <c r="F1210" s="8"/>
      <c r="G1210" s="7"/>
      <c r="H1210" s="52">
        <f>+SUM(H1211:H1214)</f>
        <v>67126.48874500001</v>
      </c>
    </row>
    <row r="1211" spans="1:8" x14ac:dyDescent="0.3">
      <c r="A1211" s="21"/>
      <c r="B1211" s="7"/>
      <c r="C1211" s="7"/>
      <c r="D1211" s="7"/>
      <c r="E1211" s="22"/>
      <c r="F1211" s="48" t="s">
        <v>40</v>
      </c>
      <c r="G1211" s="53">
        <v>0.23</v>
      </c>
      <c r="H1211" s="54">
        <f>+G1211*H1209</f>
        <v>51549.557300000008</v>
      </c>
    </row>
    <row r="1212" spans="1:8" x14ac:dyDescent="0.3">
      <c r="A1212" s="21"/>
      <c r="B1212" s="7"/>
      <c r="C1212" s="7"/>
      <c r="D1212" s="7"/>
      <c r="E1212" s="22"/>
      <c r="F1212" s="48" t="s">
        <v>41</v>
      </c>
      <c r="G1212" s="53">
        <v>0.01</v>
      </c>
      <c r="H1212" s="54">
        <f>+G1212*H1209</f>
        <v>2241.2851000000001</v>
      </c>
    </row>
    <row r="1213" spans="1:8" x14ac:dyDescent="0.3">
      <c r="A1213" s="21"/>
      <c r="B1213" s="7"/>
      <c r="C1213" s="7"/>
      <c r="D1213" s="7"/>
      <c r="E1213" s="22"/>
      <c r="F1213" s="48" t="s">
        <v>42</v>
      </c>
      <c r="G1213" s="53">
        <v>0.05</v>
      </c>
      <c r="H1213" s="54">
        <f>+G1213*H1209</f>
        <v>11206.425500000001</v>
      </c>
    </row>
    <row r="1214" spans="1:8" x14ac:dyDescent="0.3">
      <c r="A1214" s="21"/>
      <c r="B1214" s="7"/>
      <c r="C1214" s="7"/>
      <c r="D1214" s="7"/>
      <c r="E1214" s="22"/>
      <c r="F1214" s="48" t="s">
        <v>43</v>
      </c>
      <c r="G1214" s="53">
        <v>0.19</v>
      </c>
      <c r="H1214" s="54">
        <f>+G1214*H1213</f>
        <v>2129.2208450000003</v>
      </c>
    </row>
    <row r="1215" spans="1:8" x14ac:dyDescent="0.3">
      <c r="A1215" s="21"/>
      <c r="B1215" s="7"/>
      <c r="C1215" s="7"/>
      <c r="D1215" s="7"/>
      <c r="E1215" s="22"/>
      <c r="F1215" s="726" t="s">
        <v>44</v>
      </c>
      <c r="G1215" s="726"/>
      <c r="H1215" s="55">
        <f>+ROUND(H1209+H1210,0)</f>
        <v>291255</v>
      </c>
    </row>
    <row r="1216" spans="1:8" x14ac:dyDescent="0.3">
      <c r="A1216" s="21"/>
      <c r="B1216" s="7"/>
      <c r="C1216" s="7"/>
      <c r="D1216" s="7"/>
      <c r="E1216" s="22"/>
      <c r="F1216" s="8"/>
      <c r="G1216" s="7"/>
      <c r="H1216" s="56"/>
    </row>
    <row r="1217" spans="1:8" ht="16.2" thickBot="1" x14ac:dyDescent="0.35">
      <c r="A1217" s="17"/>
      <c r="B1217" s="18"/>
      <c r="C1217" s="7"/>
      <c r="D1217" s="7"/>
      <c r="E1217" s="22"/>
      <c r="F1217" s="19"/>
      <c r="G1217" s="18"/>
      <c r="H1217" s="20"/>
    </row>
    <row r="1218" spans="1:8" ht="16.2" thickTop="1" x14ac:dyDescent="0.3">
      <c r="A1218" s="6"/>
      <c r="B1218" s="7"/>
      <c r="C1218" s="57"/>
      <c r="D1218" s="58"/>
      <c r="E1218" s="57"/>
      <c r="F1218" s="8"/>
      <c r="G1218" s="7"/>
      <c r="H1218" s="59"/>
    </row>
    <row r="1219" spans="1:8" x14ac:dyDescent="0.3">
      <c r="A1219" s="6"/>
      <c r="B1219" s="7"/>
      <c r="C1219" s="22"/>
      <c r="D1219" s="7"/>
      <c r="E1219" s="22"/>
      <c r="F1219" s="8"/>
      <c r="G1219" s="7"/>
      <c r="H1219" s="59"/>
    </row>
    <row r="1220" spans="1:8" x14ac:dyDescent="0.3">
      <c r="A1220" s="6"/>
      <c r="B1220" s="7"/>
      <c r="C1220" s="22"/>
      <c r="D1220" s="7"/>
      <c r="E1220" s="22"/>
      <c r="F1220" s="8"/>
      <c r="G1220" s="7"/>
      <c r="H1220" s="59"/>
    </row>
    <row r="1221" spans="1:8" x14ac:dyDescent="0.3">
      <c r="A1221" s="6"/>
      <c r="B1221" s="7"/>
      <c r="C1221" s="22"/>
      <c r="D1221" s="7"/>
      <c r="E1221" s="22"/>
      <c r="F1221" s="8"/>
      <c r="G1221" s="7"/>
      <c r="H1221" s="59"/>
    </row>
    <row r="1222" spans="1:8" ht="16.2" thickBot="1" x14ac:dyDescent="0.35">
      <c r="A1222" s="6"/>
      <c r="B1222" s="7"/>
      <c r="C1222" s="7"/>
      <c r="D1222" s="7"/>
      <c r="E1222" s="22"/>
      <c r="F1222" s="699"/>
      <c r="G1222" s="699"/>
      <c r="H1222" s="700"/>
    </row>
    <row r="1223" spans="1:8" x14ac:dyDescent="0.3">
      <c r="A1223" s="60" t="s">
        <v>45</v>
      </c>
      <c r="B1223" s="61"/>
      <c r="C1223" s="61"/>
      <c r="D1223" s="61"/>
      <c r="E1223" s="22"/>
      <c r="F1223" s="8" t="s">
        <v>46</v>
      </c>
      <c r="G1223" s="7"/>
      <c r="H1223" s="9"/>
    </row>
    <row r="1224" spans="1:8" ht="16.2" thickBot="1" x14ac:dyDescent="0.35">
      <c r="A1224" s="484"/>
      <c r="B1224" s="482"/>
      <c r="C1224" s="482"/>
      <c r="D1224" s="482"/>
      <c r="E1224" s="482"/>
      <c r="F1224" s="483"/>
      <c r="G1224" s="482"/>
      <c r="H1224" s="481"/>
    </row>
    <row r="1225" spans="1:8" ht="88.2" customHeight="1" thickBot="1" x14ac:dyDescent="0.55000000000000004">
      <c r="A1225" s="701" t="str">
        <f>+A63</f>
        <v>REPARACIONES LOCATIVAS LABORATORIO GENETICA REGIONAL NOR OCCIDENTE DEL INSTITUTO NACIONAL DE MEDICINA LEGAL Y CIENCIAS FORENSES.</v>
      </c>
      <c r="B1225" s="702"/>
      <c r="C1225" s="702"/>
      <c r="D1225" s="702"/>
      <c r="E1225" s="702"/>
      <c r="F1225" s="702"/>
      <c r="G1225" s="702"/>
      <c r="H1225" s="703"/>
    </row>
    <row r="1226" spans="1:8" ht="16.2" thickTop="1" x14ac:dyDescent="0.3">
      <c r="A1226" s="745" t="str">
        <f>+A64</f>
        <v>PRESUPUESTO SISTEMA ELÉCTRICO, ILUMINACIÓN Y ALARMAS PARA EL PROYECTO DE REPARACIONES LOCATIVAS SEDE MEDELLIN DEL  INSTITUTO NACIONAL DE MEDICINA LEGAL Y CIENCIAS FORENSES</v>
      </c>
      <c r="B1226" s="705"/>
      <c r="C1226" s="705"/>
      <c r="D1226" s="705"/>
      <c r="E1226" s="705"/>
      <c r="F1226" s="705"/>
      <c r="G1226" s="705"/>
      <c r="H1226" s="706"/>
    </row>
    <row r="1227" spans="1:8" x14ac:dyDescent="0.3">
      <c r="A1227" s="707"/>
      <c r="B1227" s="708"/>
      <c r="C1227" s="708"/>
      <c r="D1227" s="708"/>
      <c r="E1227" s="708"/>
      <c r="F1227" s="708"/>
      <c r="G1227" s="708"/>
      <c r="H1227" s="709"/>
    </row>
    <row r="1228" spans="1:8" x14ac:dyDescent="0.3">
      <c r="A1228" s="710" t="s">
        <v>2</v>
      </c>
      <c r="B1228" s="711"/>
      <c r="C1228" s="711"/>
      <c r="D1228" s="711"/>
      <c r="E1228" s="711"/>
      <c r="F1228" s="711"/>
      <c r="G1228" s="711"/>
      <c r="H1228" s="712"/>
    </row>
    <row r="1229" spans="1:8" x14ac:dyDescent="0.3">
      <c r="A1229" s="6"/>
      <c r="B1229" s="7"/>
      <c r="C1229" s="7"/>
      <c r="D1229" s="7"/>
      <c r="E1229" s="7"/>
      <c r="F1229" s="8"/>
      <c r="G1229" s="7"/>
      <c r="H1229" s="9"/>
    </row>
    <row r="1230" spans="1:8" x14ac:dyDescent="0.3">
      <c r="A1230" s="10" t="s">
        <v>3</v>
      </c>
      <c r="B1230" s="11" t="str">
        <f>+'[1]BASE DEL PRESUPUESTO'!B53</f>
        <v>3.1.23</v>
      </c>
      <c r="C1230" s="12" t="s">
        <v>4</v>
      </c>
      <c r="D1230" s="11" t="str">
        <f>+'[1]BASE DEL PRESUPUESTO'!D53</f>
        <v>UND</v>
      </c>
      <c r="E1230" s="13" t="s">
        <v>5</v>
      </c>
      <c r="F1230" s="14">
        <f>+H1261</f>
        <v>83910.73</v>
      </c>
      <c r="G1230" s="12" t="s">
        <v>6</v>
      </c>
      <c r="H1230" s="15" t="str">
        <f>+H69</f>
        <v>ENERO DE 2026</v>
      </c>
    </row>
    <row r="1231" spans="1:8" ht="46.5" customHeight="1" x14ac:dyDescent="0.3">
      <c r="A1231" s="16" t="s">
        <v>8</v>
      </c>
      <c r="B1231" s="741" t="str">
        <f>+'[1]BASE DEL PRESUPUESTO'!C53</f>
        <v>Suministro e Instalación de luminaria tipo panel led redondo 36W hermética IP65 acabado en pintura electrostática y difusor en policarbonato; (incluye base soporte, cable encauchetado 3x16 AWG y clavija, driver 0,46A@115VAC, 700mA, conexionado, conectores y demas elémentos consumibles para su correcta instalación y puesta en funcionamiento).</v>
      </c>
      <c r="C1231" s="741"/>
      <c r="D1231" s="741"/>
      <c r="E1231" s="741"/>
      <c r="F1231" s="741"/>
      <c r="G1231" s="741"/>
      <c r="H1231" s="742"/>
    </row>
    <row r="1232" spans="1:8" ht="16.2" thickBot="1" x14ac:dyDescent="0.35">
      <c r="A1232" s="17"/>
      <c r="B1232" s="18"/>
      <c r="C1232" s="18"/>
      <c r="D1232" s="18"/>
      <c r="E1232" s="18"/>
      <c r="F1232" s="19"/>
      <c r="G1232" s="18"/>
      <c r="H1232" s="20"/>
    </row>
    <row r="1233" spans="1:8" ht="16.2" thickTop="1" x14ac:dyDescent="0.3">
      <c r="A1233" s="21" t="s">
        <v>9</v>
      </c>
      <c r="B1233" s="7"/>
      <c r="C1233" s="7"/>
      <c r="D1233" s="7"/>
      <c r="E1233" s="22"/>
      <c r="F1233" s="8"/>
      <c r="G1233" s="7"/>
      <c r="H1233" s="9"/>
    </row>
    <row r="1234" spans="1:8" x14ac:dyDescent="0.3">
      <c r="A1234" s="75" t="s">
        <v>10</v>
      </c>
      <c r="B1234" s="499" t="s">
        <v>11</v>
      </c>
      <c r="C1234" s="498"/>
      <c r="D1234" s="498"/>
      <c r="E1234" s="76" t="s">
        <v>12</v>
      </c>
      <c r="F1234" s="77" t="s">
        <v>13</v>
      </c>
      <c r="G1234" s="76" t="s">
        <v>14</v>
      </c>
      <c r="H1234" s="78" t="s">
        <v>15</v>
      </c>
    </row>
    <row r="1235" spans="1:8" x14ac:dyDescent="0.3">
      <c r="A1235" s="29"/>
      <c r="B1235" s="715" t="str">
        <f>+'[1]Estudio de Mercado'!C253</f>
        <v>Panel led redondo 36W IP 65 incluye driver</v>
      </c>
      <c r="C1235" s="716"/>
      <c r="D1235" s="717"/>
      <c r="E1235" s="30">
        <v>1</v>
      </c>
      <c r="F1235" s="31" t="s">
        <v>13</v>
      </c>
      <c r="G1235" s="47">
        <v>45900</v>
      </c>
      <c r="H1235" s="33">
        <f t="shared" ref="H1235:H1240" si="18">+E1235*G1235</f>
        <v>45900</v>
      </c>
    </row>
    <row r="1236" spans="1:8" x14ac:dyDescent="0.3">
      <c r="A1236" s="29"/>
      <c r="B1236" s="715" t="str">
        <f>+'[1]Estudio de Mercado'!C37</f>
        <v>Cable de Cu encauchetado 3x16 AWG</v>
      </c>
      <c r="C1236" s="716"/>
      <c r="D1236" s="717"/>
      <c r="E1236" s="30">
        <v>1.5</v>
      </c>
      <c r="F1236" s="31" t="s">
        <v>16</v>
      </c>
      <c r="G1236" s="32">
        <f>'[1]Estudio de Mercado'!P37</f>
        <v>5064</v>
      </c>
      <c r="H1236" s="33">
        <f t="shared" si="18"/>
        <v>7596</v>
      </c>
    </row>
    <row r="1237" spans="1:8" x14ac:dyDescent="0.3">
      <c r="A1237" s="29"/>
      <c r="B1237" s="715" t="str">
        <f>+'[1]Estudio de Mercado'!C201</f>
        <v>Clavija  con polo a  tierra</v>
      </c>
      <c r="C1237" s="716"/>
      <c r="D1237" s="717"/>
      <c r="E1237" s="30">
        <v>1</v>
      </c>
      <c r="F1237" s="31" t="s">
        <v>13</v>
      </c>
      <c r="G1237" s="32">
        <f>+'[1]Estudio de Mercado'!P201</f>
        <v>6349</v>
      </c>
      <c r="H1237" s="495">
        <f t="shared" si="18"/>
        <v>6349</v>
      </c>
    </row>
    <row r="1238" spans="1:8" x14ac:dyDescent="0.3">
      <c r="A1238" s="29"/>
      <c r="B1238" s="715" t="s">
        <v>17</v>
      </c>
      <c r="C1238" s="716"/>
      <c r="D1238" s="717"/>
      <c r="E1238" s="30">
        <v>1</v>
      </c>
      <c r="F1238" s="31" t="s">
        <v>18</v>
      </c>
      <c r="G1238" s="47">
        <f>'[1]Estudio de Mercado'!P234</f>
        <v>2556</v>
      </c>
      <c r="H1238" s="495">
        <f t="shared" si="18"/>
        <v>2556</v>
      </c>
    </row>
    <row r="1239" spans="1:8" x14ac:dyDescent="0.3">
      <c r="A1239" s="35"/>
      <c r="B1239" s="715"/>
      <c r="C1239" s="716"/>
      <c r="D1239" s="717"/>
      <c r="E1239" s="30"/>
      <c r="F1239" s="31"/>
      <c r="G1239" s="497"/>
      <c r="H1239" s="495">
        <f t="shared" si="18"/>
        <v>0</v>
      </c>
    </row>
    <row r="1240" spans="1:8" x14ac:dyDescent="0.3">
      <c r="A1240" s="35"/>
      <c r="B1240" s="715"/>
      <c r="C1240" s="716"/>
      <c r="D1240" s="717"/>
      <c r="E1240" s="30"/>
      <c r="F1240" s="31"/>
      <c r="G1240" s="496"/>
      <c r="H1240" s="495">
        <f t="shared" si="18"/>
        <v>0</v>
      </c>
    </row>
    <row r="1241" spans="1:8" x14ac:dyDescent="0.3">
      <c r="A1241" s="21" t="s">
        <v>19</v>
      </c>
      <c r="B1241" s="7"/>
      <c r="C1241" s="7"/>
      <c r="D1241" s="7"/>
      <c r="E1241" s="22"/>
      <c r="F1241" s="8"/>
      <c r="G1241" s="7"/>
      <c r="H1241" s="37">
        <f>SUM(H1235:H1240)</f>
        <v>62401</v>
      </c>
    </row>
    <row r="1242" spans="1:8" x14ac:dyDescent="0.3">
      <c r="A1242" s="6"/>
      <c r="B1242" s="7"/>
      <c r="C1242" s="7"/>
      <c r="D1242" s="7"/>
      <c r="E1242" s="22"/>
      <c r="F1242" s="8"/>
      <c r="G1242" s="7"/>
      <c r="H1242" s="9"/>
    </row>
    <row r="1243" spans="1:8" x14ac:dyDescent="0.3">
      <c r="A1243" s="21" t="s">
        <v>20</v>
      </c>
      <c r="B1243" s="7"/>
      <c r="C1243" s="7"/>
      <c r="D1243" s="7"/>
      <c r="E1243" s="22"/>
      <c r="F1243" s="8"/>
      <c r="G1243" s="7"/>
      <c r="H1243" s="9"/>
    </row>
    <row r="1244" spans="1:8" x14ac:dyDescent="0.3">
      <c r="A1244" s="23" t="s">
        <v>10</v>
      </c>
      <c r="B1244" s="26" t="s">
        <v>11</v>
      </c>
      <c r="C1244" s="26" t="s">
        <v>12</v>
      </c>
      <c r="D1244" s="26" t="s">
        <v>13</v>
      </c>
      <c r="E1244" s="718" t="s">
        <v>159</v>
      </c>
      <c r="F1244" s="719"/>
      <c r="G1244" s="26" t="s">
        <v>22</v>
      </c>
      <c r="H1244" s="38" t="s">
        <v>14</v>
      </c>
    </row>
    <row r="1245" spans="1:8" ht="31.2" x14ac:dyDescent="0.3">
      <c r="A1245" s="29"/>
      <c r="B1245" s="494" t="s">
        <v>23</v>
      </c>
      <c r="C1245" s="40">
        <v>1</v>
      </c>
      <c r="D1245" s="40"/>
      <c r="E1245" s="720">
        <f>+'[1]1- CUADRILLAS'!$D$47</f>
        <v>53500</v>
      </c>
      <c r="F1245" s="721"/>
      <c r="G1245" s="41">
        <v>0.17470184658449578</v>
      </c>
      <c r="H1245" s="42">
        <f>((E1245+F1245)*C1245)*G1245</f>
        <v>9346.5487922705233</v>
      </c>
    </row>
    <row r="1246" spans="1:8" x14ac:dyDescent="0.3">
      <c r="A1246" s="21" t="s">
        <v>25</v>
      </c>
      <c r="B1246" s="7"/>
      <c r="C1246" s="7"/>
      <c r="D1246" s="7"/>
      <c r="E1246" s="22"/>
      <c r="F1246" s="8"/>
      <c r="G1246" s="7"/>
      <c r="H1246" s="37">
        <f>(SUM(H1243:H1245))</f>
        <v>9346.5487922705233</v>
      </c>
    </row>
    <row r="1247" spans="1:8" x14ac:dyDescent="0.3">
      <c r="A1247" s="6"/>
      <c r="B1247" s="7"/>
      <c r="C1247" s="7"/>
      <c r="D1247" s="7"/>
      <c r="E1247" s="22"/>
      <c r="F1247" s="8"/>
      <c r="G1247" s="7"/>
      <c r="H1247" s="9"/>
    </row>
    <row r="1248" spans="1:8" x14ac:dyDescent="0.3">
      <c r="A1248" s="21" t="s">
        <v>26</v>
      </c>
      <c r="B1248" s="7"/>
      <c r="C1248" s="7"/>
      <c r="D1248" s="7"/>
      <c r="E1248" s="22"/>
      <c r="F1248" s="8"/>
      <c r="G1248" s="7"/>
      <c r="H1248" s="9"/>
    </row>
    <row r="1249" spans="1:8" x14ac:dyDescent="0.3">
      <c r="A1249" s="23" t="s">
        <v>10</v>
      </c>
      <c r="B1249" s="718" t="s">
        <v>11</v>
      </c>
      <c r="C1249" s="719"/>
      <c r="D1249" s="26" t="s">
        <v>12</v>
      </c>
      <c r="E1249" s="26" t="s">
        <v>13</v>
      </c>
      <c r="F1249" s="27" t="s">
        <v>22</v>
      </c>
      <c r="G1249" s="26" t="s">
        <v>27</v>
      </c>
      <c r="H1249" s="38" t="s">
        <v>14</v>
      </c>
    </row>
    <row r="1250" spans="1:8" x14ac:dyDescent="0.3">
      <c r="A1250" s="43"/>
      <c r="B1250" s="724" t="s">
        <v>28</v>
      </c>
      <c r="C1250" s="725"/>
      <c r="D1250" s="40">
        <v>1</v>
      </c>
      <c r="E1250" s="40" t="s">
        <v>29</v>
      </c>
      <c r="F1250" s="41">
        <v>0.35</v>
      </c>
      <c r="G1250" s="40">
        <f>+H1246*0.1</f>
        <v>934.65487922705233</v>
      </c>
      <c r="H1250" s="42">
        <f>+G1250*D1250*F1250</f>
        <v>327.12920772946831</v>
      </c>
    </row>
    <row r="1251" spans="1:8" x14ac:dyDescent="0.3">
      <c r="A1251" s="493"/>
      <c r="B1251" s="743" t="s">
        <v>51</v>
      </c>
      <c r="C1251" s="744"/>
      <c r="D1251" s="492">
        <v>1</v>
      </c>
      <c r="E1251" s="492" t="s">
        <v>29</v>
      </c>
      <c r="F1251" s="491">
        <v>0.25</v>
      </c>
      <c r="G1251" s="490">
        <f>+'[1]Estudio de Mercado'!P476</f>
        <v>20518.208000000002</v>
      </c>
      <c r="H1251" s="42">
        <f>+G1251*D1251*F1251</f>
        <v>5129.5520000000006</v>
      </c>
    </row>
    <row r="1252" spans="1:8" x14ac:dyDescent="0.3">
      <c r="A1252" s="493"/>
      <c r="B1252" s="743" t="s">
        <v>30</v>
      </c>
      <c r="C1252" s="744"/>
      <c r="D1252" s="492">
        <v>1</v>
      </c>
      <c r="E1252" s="492" t="s">
        <v>29</v>
      </c>
      <c r="F1252" s="491">
        <v>0.06</v>
      </c>
      <c r="G1252" s="490">
        <f>'[1]Estudio de Mercado'!P477</f>
        <v>26300</v>
      </c>
      <c r="H1252" s="42">
        <f>+G1252*D1252*F1252</f>
        <v>1578</v>
      </c>
    </row>
    <row r="1253" spans="1:8" x14ac:dyDescent="0.3">
      <c r="A1253" s="21" t="s">
        <v>31</v>
      </c>
      <c r="B1253" s="7"/>
      <c r="C1253" s="7"/>
      <c r="D1253" s="7"/>
      <c r="E1253" s="22"/>
      <c r="F1253" s="8"/>
      <c r="G1253" s="7"/>
      <c r="H1253" s="37">
        <f>SUM(H1250:H1252)</f>
        <v>7034.681207729469</v>
      </c>
    </row>
    <row r="1254" spans="1:8" x14ac:dyDescent="0.3">
      <c r="A1254" s="6"/>
      <c r="B1254" s="7"/>
      <c r="C1254" s="7"/>
      <c r="D1254" s="7"/>
      <c r="E1254" s="22"/>
      <c r="F1254" s="8"/>
      <c r="G1254" s="7"/>
      <c r="H1254" s="9"/>
    </row>
    <row r="1255" spans="1:8" x14ac:dyDescent="0.3">
      <c r="A1255" s="21" t="s">
        <v>32</v>
      </c>
      <c r="B1255" s="7"/>
      <c r="C1255" s="7"/>
      <c r="D1255" s="7"/>
      <c r="E1255" s="22"/>
      <c r="F1255" s="8"/>
      <c r="G1255" s="7"/>
      <c r="H1255" s="9"/>
    </row>
    <row r="1256" spans="1:8" x14ac:dyDescent="0.3">
      <c r="A1256" s="23" t="s">
        <v>10</v>
      </c>
      <c r="B1256" s="718" t="s">
        <v>11</v>
      </c>
      <c r="C1256" s="719"/>
      <c r="D1256" s="26" t="s">
        <v>13</v>
      </c>
      <c r="E1256" s="26" t="s">
        <v>12</v>
      </c>
      <c r="F1256" s="27" t="s">
        <v>33</v>
      </c>
      <c r="G1256" s="26" t="s">
        <v>34</v>
      </c>
      <c r="H1256" s="38" t="s">
        <v>14</v>
      </c>
    </row>
    <row r="1257" spans="1:8" x14ac:dyDescent="0.3">
      <c r="A1257" s="43"/>
      <c r="B1257" s="724" t="s">
        <v>35</v>
      </c>
      <c r="C1257" s="725"/>
      <c r="D1257" s="40" t="s">
        <v>158</v>
      </c>
      <c r="E1257" s="40"/>
      <c r="F1257" s="45">
        <f>'[1]Estudio de Mercado'!P483</f>
        <v>102570</v>
      </c>
      <c r="G1257" s="41">
        <v>0.05</v>
      </c>
      <c r="H1257" s="42">
        <f>+F1257*G1257</f>
        <v>5128.5</v>
      </c>
    </row>
    <row r="1258" spans="1:8" x14ac:dyDescent="0.3">
      <c r="A1258" s="43"/>
      <c r="B1258" s="724"/>
      <c r="C1258" s="725"/>
      <c r="D1258" s="47"/>
      <c r="E1258" s="47"/>
      <c r="F1258" s="48"/>
      <c r="G1258" s="49"/>
      <c r="H1258" s="80"/>
    </row>
    <row r="1259" spans="1:8" x14ac:dyDescent="0.3">
      <c r="A1259" s="21" t="s">
        <v>37</v>
      </c>
      <c r="B1259" s="7"/>
      <c r="C1259" s="7"/>
      <c r="D1259" s="7"/>
      <c r="E1259" s="22"/>
      <c r="F1259" s="8"/>
      <c r="G1259" s="7"/>
      <c r="H1259" s="37">
        <f>SUM(H1257:H1258)</f>
        <v>5128.5</v>
      </c>
    </row>
    <row r="1260" spans="1:8" x14ac:dyDescent="0.3">
      <c r="A1260" s="21"/>
      <c r="B1260" s="7"/>
      <c r="C1260" s="7"/>
      <c r="D1260" s="7"/>
      <c r="E1260" s="50"/>
      <c r="F1260" s="8"/>
      <c r="G1260" s="7"/>
      <c r="H1260" s="9"/>
    </row>
    <row r="1261" spans="1:8" x14ac:dyDescent="0.3">
      <c r="A1261" s="21" t="s">
        <v>38</v>
      </c>
      <c r="B1261" s="7"/>
      <c r="C1261" s="7"/>
      <c r="D1261" s="7"/>
      <c r="E1261" s="22"/>
      <c r="F1261" s="8"/>
      <c r="G1261" s="7"/>
      <c r="H1261" s="37">
        <f>(H1241+H1246+H1253+H1259)</f>
        <v>83910.73</v>
      </c>
    </row>
    <row r="1262" spans="1:8" x14ac:dyDescent="0.3">
      <c r="A1262" s="21" t="s">
        <v>39</v>
      </c>
      <c r="B1262" s="7"/>
      <c r="C1262" s="7"/>
      <c r="D1262" s="7"/>
      <c r="E1262" s="22"/>
      <c r="F1262" s="8"/>
      <c r="G1262" s="7"/>
      <c r="H1262" s="52">
        <f>+SUM(H1263:H1266)</f>
        <v>25131.263635000003</v>
      </c>
    </row>
    <row r="1263" spans="1:8" x14ac:dyDescent="0.3">
      <c r="A1263" s="21"/>
      <c r="B1263" s="7"/>
      <c r="C1263" s="7"/>
      <c r="D1263" s="7"/>
      <c r="E1263" s="22"/>
      <c r="F1263" s="48" t="s">
        <v>40</v>
      </c>
      <c r="G1263" s="53">
        <v>0.23</v>
      </c>
      <c r="H1263" s="54">
        <f>+G1263*H1261</f>
        <v>19299.4679</v>
      </c>
    </row>
    <row r="1264" spans="1:8" x14ac:dyDescent="0.3">
      <c r="A1264" s="21"/>
      <c r="B1264" s="7"/>
      <c r="C1264" s="7"/>
      <c r="D1264" s="7"/>
      <c r="E1264" s="22"/>
      <c r="F1264" s="48" t="s">
        <v>41</v>
      </c>
      <c r="G1264" s="53">
        <v>0.01</v>
      </c>
      <c r="H1264" s="54">
        <f>+G1264*H1261</f>
        <v>839.10730000000001</v>
      </c>
    </row>
    <row r="1265" spans="1:8" x14ac:dyDescent="0.3">
      <c r="A1265" s="21"/>
      <c r="B1265" s="7"/>
      <c r="C1265" s="7"/>
      <c r="D1265" s="7"/>
      <c r="E1265" s="22"/>
      <c r="F1265" s="48" t="s">
        <v>42</v>
      </c>
      <c r="G1265" s="53">
        <v>0.05</v>
      </c>
      <c r="H1265" s="54">
        <f>+G1265*H1261</f>
        <v>4195.5365000000002</v>
      </c>
    </row>
    <row r="1266" spans="1:8" x14ac:dyDescent="0.3">
      <c r="A1266" s="21"/>
      <c r="B1266" s="7"/>
      <c r="C1266" s="7"/>
      <c r="D1266" s="7"/>
      <c r="E1266" s="22"/>
      <c r="F1266" s="48" t="s">
        <v>43</v>
      </c>
      <c r="G1266" s="53">
        <v>0.19</v>
      </c>
      <c r="H1266" s="54">
        <f>+G1266*H1265</f>
        <v>797.15193500000009</v>
      </c>
    </row>
    <row r="1267" spans="1:8" x14ac:dyDescent="0.3">
      <c r="A1267" s="21"/>
      <c r="B1267" s="7"/>
      <c r="C1267" s="7"/>
      <c r="D1267" s="7"/>
      <c r="E1267" s="22"/>
      <c r="F1267" s="726" t="s">
        <v>44</v>
      </c>
      <c r="G1267" s="726"/>
      <c r="H1267" s="55">
        <f>+ROUND(H1261+H1262,0)</f>
        <v>109042</v>
      </c>
    </row>
    <row r="1268" spans="1:8" x14ac:dyDescent="0.3">
      <c r="A1268" s="21"/>
      <c r="B1268" s="7"/>
      <c r="C1268" s="7"/>
      <c r="D1268" s="7"/>
      <c r="E1268" s="22"/>
      <c r="F1268" s="8"/>
      <c r="G1268" s="7"/>
      <c r="H1268" s="56"/>
    </row>
    <row r="1269" spans="1:8" ht="16.2" thickBot="1" x14ac:dyDescent="0.35">
      <c r="A1269" s="17"/>
      <c r="B1269" s="18"/>
      <c r="C1269" s="7"/>
      <c r="D1269" s="7"/>
      <c r="E1269" s="22"/>
      <c r="F1269" s="19"/>
      <c r="G1269" s="18"/>
      <c r="H1269" s="20"/>
    </row>
    <row r="1270" spans="1:8" ht="16.2" thickTop="1" x14ac:dyDescent="0.3">
      <c r="A1270" s="6"/>
      <c r="B1270" s="7"/>
      <c r="C1270" s="57"/>
      <c r="D1270" s="58"/>
      <c r="E1270" s="57"/>
      <c r="F1270" s="8"/>
      <c r="G1270" s="7"/>
      <c r="H1270" s="59"/>
    </row>
    <row r="1271" spans="1:8" x14ac:dyDescent="0.3">
      <c r="A1271" s="6"/>
      <c r="B1271" s="7"/>
      <c r="C1271" s="22"/>
      <c r="D1271" s="7"/>
      <c r="E1271" s="22"/>
      <c r="F1271" s="8"/>
      <c r="G1271" s="7"/>
      <c r="H1271" s="59"/>
    </row>
    <row r="1272" spans="1:8" x14ac:dyDescent="0.3">
      <c r="A1272" s="6"/>
      <c r="B1272" s="7"/>
      <c r="C1272" s="22"/>
      <c r="D1272" s="7"/>
      <c r="E1272" s="22"/>
      <c r="F1272" s="8"/>
      <c r="G1272" s="7"/>
      <c r="H1272" s="59"/>
    </row>
    <row r="1273" spans="1:8" x14ac:dyDescent="0.3">
      <c r="A1273" s="6"/>
      <c r="B1273" s="7"/>
      <c r="C1273" s="22"/>
      <c r="D1273" s="7"/>
      <c r="E1273" s="22"/>
      <c r="F1273" s="8"/>
      <c r="G1273" s="7"/>
      <c r="H1273" s="59"/>
    </row>
    <row r="1274" spans="1:8" ht="16.2" thickBot="1" x14ac:dyDescent="0.35">
      <c r="A1274" s="6"/>
      <c r="B1274" s="7"/>
      <c r="C1274" s="7"/>
      <c r="D1274" s="7"/>
      <c r="E1274" s="22"/>
      <c r="F1274" s="699"/>
      <c r="G1274" s="699"/>
      <c r="H1274" s="700"/>
    </row>
    <row r="1275" spans="1:8" x14ac:dyDescent="0.3">
      <c r="A1275" s="60" t="s">
        <v>45</v>
      </c>
      <c r="B1275" s="61"/>
      <c r="C1275" s="61"/>
      <c r="D1275" s="61"/>
      <c r="E1275" s="22"/>
      <c r="F1275" s="8" t="s">
        <v>46</v>
      </c>
      <c r="G1275" s="7"/>
      <c r="H1275" s="9"/>
    </row>
    <row r="1276" spans="1:8" ht="16.2" thickBot="1" x14ac:dyDescent="0.35">
      <c r="A1276" s="484"/>
      <c r="B1276" s="482"/>
      <c r="C1276" s="482"/>
      <c r="D1276" s="482"/>
      <c r="E1276" s="482"/>
      <c r="F1276" s="483"/>
      <c r="G1276" s="482"/>
      <c r="H1276" s="481"/>
    </row>
    <row r="1277" spans="1:8" ht="94.95" customHeight="1" thickBot="1" x14ac:dyDescent="0.55000000000000004">
      <c r="A1277" s="701" t="str">
        <f>+A63</f>
        <v>REPARACIONES LOCATIVAS LABORATORIO GENETICA REGIONAL NOR OCCIDENTE DEL INSTITUTO NACIONAL DE MEDICINA LEGAL Y CIENCIAS FORENSES.</v>
      </c>
      <c r="B1277" s="702"/>
      <c r="C1277" s="702"/>
      <c r="D1277" s="702"/>
      <c r="E1277" s="702"/>
      <c r="F1277" s="702"/>
      <c r="G1277" s="702"/>
      <c r="H1277" s="703"/>
    </row>
    <row r="1278" spans="1:8" ht="16.2" thickTop="1" x14ac:dyDescent="0.3">
      <c r="A1278" s="704" t="str">
        <f>+A64</f>
        <v>PRESUPUESTO SISTEMA ELÉCTRICO, ILUMINACIÓN Y ALARMAS PARA EL PROYECTO DE REPARACIONES LOCATIVAS SEDE MEDELLIN DEL  INSTITUTO NACIONAL DE MEDICINA LEGAL Y CIENCIAS FORENSES</v>
      </c>
      <c r="B1278" s="705"/>
      <c r="C1278" s="705"/>
      <c r="D1278" s="705"/>
      <c r="E1278" s="705"/>
      <c r="F1278" s="705"/>
      <c r="G1278" s="705"/>
      <c r="H1278" s="706"/>
    </row>
    <row r="1279" spans="1:8" x14ac:dyDescent="0.3">
      <c r="A1279" s="707"/>
      <c r="B1279" s="708"/>
      <c r="C1279" s="708"/>
      <c r="D1279" s="708"/>
      <c r="E1279" s="708"/>
      <c r="F1279" s="708"/>
      <c r="G1279" s="708"/>
      <c r="H1279" s="709"/>
    </row>
    <row r="1280" spans="1:8" x14ac:dyDescent="0.3">
      <c r="A1280" s="710" t="s">
        <v>2</v>
      </c>
      <c r="B1280" s="711"/>
      <c r="C1280" s="711"/>
      <c r="D1280" s="711"/>
      <c r="E1280" s="711"/>
      <c r="F1280" s="711"/>
      <c r="G1280" s="711"/>
      <c r="H1280" s="712"/>
    </row>
    <row r="1281" spans="1:8" x14ac:dyDescent="0.3">
      <c r="A1281" s="6"/>
      <c r="B1281" s="7"/>
      <c r="C1281" s="7"/>
      <c r="D1281" s="7"/>
      <c r="E1281" s="7"/>
      <c r="F1281" s="8"/>
      <c r="G1281" s="7"/>
      <c r="H1281" s="9"/>
    </row>
    <row r="1282" spans="1:8" x14ac:dyDescent="0.3">
      <c r="A1282" s="10" t="s">
        <v>3</v>
      </c>
      <c r="B1282" s="11" t="str">
        <f>+'[1]BASE DEL PRESUPUESTO'!B54</f>
        <v>3.1.24</v>
      </c>
      <c r="C1282" s="12" t="s">
        <v>4</v>
      </c>
      <c r="D1282" s="11" t="str">
        <f>+'[1]BASE DEL PRESUPUESTO'!D54</f>
        <v>UND</v>
      </c>
      <c r="E1282" s="13" t="s">
        <v>5</v>
      </c>
      <c r="F1282" s="14">
        <f>+H1313</f>
        <v>79650.63</v>
      </c>
      <c r="G1282" s="12" t="s">
        <v>6</v>
      </c>
      <c r="H1282" s="15" t="str">
        <f>+H69</f>
        <v>ENERO DE 2026</v>
      </c>
    </row>
    <row r="1283" spans="1:8" ht="62.25" customHeight="1" x14ac:dyDescent="0.3">
      <c r="A1283" s="16" t="s">
        <v>8</v>
      </c>
      <c r="B1283" s="741" t="str">
        <f>+'[1]BASE DEL PRESUPUESTO'!C54</f>
        <v>Suministro e Instalación de luminaria tipo panel led redondo 27W hermética acabado en pintura electrostática y difusor en policarbonato, Batería de emergencia integrada de 20W, autonomía de 2 horas; (incluye base soporte, cable encauchetado 3x16 AWG y clavija, driver 0,12A@120VAC, 60mA, conexionado, conectores y demas elémentos consumibles para su correcta instalación y puesta en funcionamiento).</v>
      </c>
      <c r="C1283" s="741"/>
      <c r="D1283" s="741"/>
      <c r="E1283" s="741"/>
      <c r="F1283" s="741"/>
      <c r="G1283" s="741"/>
      <c r="H1283" s="742"/>
    </row>
    <row r="1284" spans="1:8" ht="16.2" thickBot="1" x14ac:dyDescent="0.35">
      <c r="A1284" s="17"/>
      <c r="B1284" s="18"/>
      <c r="C1284" s="18"/>
      <c r="D1284" s="18"/>
      <c r="E1284" s="18"/>
      <c r="F1284" s="19"/>
      <c r="G1284" s="18"/>
      <c r="H1284" s="20"/>
    </row>
    <row r="1285" spans="1:8" ht="16.2" thickTop="1" x14ac:dyDescent="0.3">
      <c r="A1285" s="21" t="s">
        <v>9</v>
      </c>
      <c r="B1285" s="7"/>
      <c r="C1285" s="7"/>
      <c r="D1285" s="7"/>
      <c r="E1285" s="22"/>
      <c r="F1285" s="8"/>
      <c r="G1285" s="7"/>
      <c r="H1285" s="9"/>
    </row>
    <row r="1286" spans="1:8" x14ac:dyDescent="0.3">
      <c r="A1286" s="23" t="s">
        <v>10</v>
      </c>
      <c r="B1286" s="24" t="s">
        <v>11</v>
      </c>
      <c r="C1286" s="25"/>
      <c r="D1286" s="25"/>
      <c r="E1286" s="26" t="s">
        <v>12</v>
      </c>
      <c r="F1286" s="27" t="s">
        <v>13</v>
      </c>
      <c r="G1286" s="26" t="s">
        <v>14</v>
      </c>
      <c r="H1286" s="28" t="s">
        <v>15</v>
      </c>
    </row>
    <row r="1287" spans="1:8" x14ac:dyDescent="0.3">
      <c r="A1287" s="29"/>
      <c r="B1287" s="715" t="str">
        <f>+'[1]Estudio de Mercado'!C254</f>
        <v>Panel led redondo 27W Bat integrada de 20W</v>
      </c>
      <c r="C1287" s="716"/>
      <c r="D1287" s="717"/>
      <c r="E1287" s="30">
        <v>1</v>
      </c>
      <c r="F1287" s="31" t="s">
        <v>13</v>
      </c>
      <c r="G1287" s="47">
        <v>45900</v>
      </c>
      <c r="H1287" s="33">
        <f t="shared" ref="H1287:H1292" si="19">+E1287*G1287</f>
        <v>45900</v>
      </c>
    </row>
    <row r="1288" spans="1:8" x14ac:dyDescent="0.3">
      <c r="A1288" s="29"/>
      <c r="B1288" s="715" t="str">
        <f>+'[1]Estudio de Mercado'!C37</f>
        <v>Cable de Cu encauchetado 3x16 AWG</v>
      </c>
      <c r="C1288" s="716"/>
      <c r="D1288" s="717"/>
      <c r="E1288" s="30">
        <v>1</v>
      </c>
      <c r="F1288" s="31" t="s">
        <v>16</v>
      </c>
      <c r="G1288" s="47">
        <f>'[1]Estudio de Mercado'!P37</f>
        <v>5064</v>
      </c>
      <c r="H1288" s="33">
        <f t="shared" si="19"/>
        <v>5064</v>
      </c>
    </row>
    <row r="1289" spans="1:8" x14ac:dyDescent="0.3">
      <c r="A1289" s="29"/>
      <c r="B1289" s="715" t="str">
        <f>+'[1]Estudio de Mercado'!C201</f>
        <v>Clavija  con polo a  tierra</v>
      </c>
      <c r="C1289" s="716"/>
      <c r="D1289" s="717"/>
      <c r="E1289" s="30">
        <v>1</v>
      </c>
      <c r="F1289" s="31" t="s">
        <v>13</v>
      </c>
      <c r="G1289" s="47">
        <f>+'[1]Estudio de Mercado'!P201</f>
        <v>6349</v>
      </c>
      <c r="H1289" s="495">
        <f t="shared" si="19"/>
        <v>6349</v>
      </c>
    </row>
    <row r="1290" spans="1:8" x14ac:dyDescent="0.3">
      <c r="A1290" s="29"/>
      <c r="B1290" s="715" t="s">
        <v>17</v>
      </c>
      <c r="C1290" s="716"/>
      <c r="D1290" s="717"/>
      <c r="E1290" s="30">
        <v>1</v>
      </c>
      <c r="F1290" s="31" t="s">
        <v>18</v>
      </c>
      <c r="G1290" s="47">
        <f>'[1]Estudio de Mercado'!P234</f>
        <v>2556</v>
      </c>
      <c r="H1290" s="495">
        <f t="shared" si="19"/>
        <v>2556</v>
      </c>
    </row>
    <row r="1291" spans="1:8" x14ac:dyDescent="0.3">
      <c r="A1291" s="35"/>
      <c r="B1291" s="715"/>
      <c r="C1291" s="716"/>
      <c r="D1291" s="717"/>
      <c r="E1291" s="30"/>
      <c r="F1291" s="31"/>
      <c r="G1291" s="497"/>
      <c r="H1291" s="495">
        <f t="shared" si="19"/>
        <v>0</v>
      </c>
    </row>
    <row r="1292" spans="1:8" x14ac:dyDescent="0.3">
      <c r="A1292" s="35"/>
      <c r="B1292" s="715"/>
      <c r="C1292" s="716"/>
      <c r="D1292" s="717"/>
      <c r="E1292" s="30"/>
      <c r="F1292" s="31"/>
      <c r="G1292" s="496"/>
      <c r="H1292" s="495">
        <f t="shared" si="19"/>
        <v>0</v>
      </c>
    </row>
    <row r="1293" spans="1:8" x14ac:dyDescent="0.3">
      <c r="A1293" s="21" t="s">
        <v>19</v>
      </c>
      <c r="B1293" s="7"/>
      <c r="C1293" s="7"/>
      <c r="D1293" s="7"/>
      <c r="E1293" s="22"/>
      <c r="F1293" s="8"/>
      <c r="G1293" s="7"/>
      <c r="H1293" s="37">
        <f>SUM(H1287:H1292)</f>
        <v>59869</v>
      </c>
    </row>
    <row r="1294" spans="1:8" x14ac:dyDescent="0.3">
      <c r="A1294" s="6"/>
      <c r="B1294" s="7"/>
      <c r="C1294" s="7"/>
      <c r="D1294" s="7"/>
      <c r="E1294" s="22"/>
      <c r="F1294" s="8"/>
      <c r="G1294" s="7"/>
      <c r="H1294" s="9"/>
    </row>
    <row r="1295" spans="1:8" x14ac:dyDescent="0.3">
      <c r="A1295" s="21" t="s">
        <v>20</v>
      </c>
      <c r="B1295" s="7"/>
      <c r="C1295" s="7"/>
      <c r="D1295" s="7"/>
      <c r="E1295" s="22"/>
      <c r="F1295" s="8"/>
      <c r="G1295" s="7"/>
      <c r="H1295" s="9"/>
    </row>
    <row r="1296" spans="1:8" x14ac:dyDescent="0.3">
      <c r="A1296" s="23" t="s">
        <v>10</v>
      </c>
      <c r="B1296" s="26" t="s">
        <v>11</v>
      </c>
      <c r="C1296" s="26" t="s">
        <v>12</v>
      </c>
      <c r="D1296" s="26" t="s">
        <v>13</v>
      </c>
      <c r="E1296" s="718" t="s">
        <v>159</v>
      </c>
      <c r="F1296" s="719"/>
      <c r="G1296" s="26" t="s">
        <v>22</v>
      </c>
      <c r="H1296" s="38" t="s">
        <v>14</v>
      </c>
    </row>
    <row r="1297" spans="1:8" ht="31.2" x14ac:dyDescent="0.3">
      <c r="A1297" s="29"/>
      <c r="B1297" s="494" t="s">
        <v>23</v>
      </c>
      <c r="C1297" s="40">
        <v>1</v>
      </c>
      <c r="D1297" s="40"/>
      <c r="E1297" s="720">
        <f>+'[1]1- CUADRILLAS'!$D$47</f>
        <v>53500</v>
      </c>
      <c r="F1297" s="721"/>
      <c r="G1297" s="41">
        <v>0.14349321414059321</v>
      </c>
      <c r="H1297" s="42">
        <f>((E1297+F1297)*C1297)*G1297</f>
        <v>7676.8869565217365</v>
      </c>
    </row>
    <row r="1298" spans="1:8" x14ac:dyDescent="0.3">
      <c r="A1298" s="21" t="s">
        <v>25</v>
      </c>
      <c r="B1298" s="7"/>
      <c r="C1298" s="7"/>
      <c r="D1298" s="7"/>
      <c r="E1298" s="22"/>
      <c r="F1298" s="8"/>
      <c r="G1298" s="7"/>
      <c r="H1298" s="37">
        <f>(SUM(H1295:H1297))</f>
        <v>7676.8869565217365</v>
      </c>
    </row>
    <row r="1299" spans="1:8" x14ac:dyDescent="0.3">
      <c r="A1299" s="6"/>
      <c r="B1299" s="7"/>
      <c r="C1299" s="7"/>
      <c r="D1299" s="7"/>
      <c r="E1299" s="22"/>
      <c r="F1299" s="8"/>
      <c r="G1299" s="7"/>
      <c r="H1299" s="9"/>
    </row>
    <row r="1300" spans="1:8" x14ac:dyDescent="0.3">
      <c r="A1300" s="21" t="s">
        <v>26</v>
      </c>
      <c r="B1300" s="7"/>
      <c r="C1300" s="7"/>
      <c r="D1300" s="7"/>
      <c r="E1300" s="22"/>
      <c r="F1300" s="8"/>
      <c r="G1300" s="7"/>
      <c r="H1300" s="9"/>
    </row>
    <row r="1301" spans="1:8" x14ac:dyDescent="0.3">
      <c r="A1301" s="23" t="s">
        <v>10</v>
      </c>
      <c r="B1301" s="718" t="s">
        <v>11</v>
      </c>
      <c r="C1301" s="719"/>
      <c r="D1301" s="26" t="s">
        <v>12</v>
      </c>
      <c r="E1301" s="26" t="s">
        <v>13</v>
      </c>
      <c r="F1301" s="27" t="s">
        <v>22</v>
      </c>
      <c r="G1301" s="26" t="s">
        <v>27</v>
      </c>
      <c r="H1301" s="38" t="s">
        <v>14</v>
      </c>
    </row>
    <row r="1302" spans="1:8" x14ac:dyDescent="0.3">
      <c r="A1302" s="43"/>
      <c r="B1302" s="724" t="s">
        <v>28</v>
      </c>
      <c r="C1302" s="725"/>
      <c r="D1302" s="40">
        <v>1</v>
      </c>
      <c r="E1302" s="40" t="s">
        <v>29</v>
      </c>
      <c r="F1302" s="41">
        <v>0.35</v>
      </c>
      <c r="G1302" s="40">
        <f>0.1*H1298</f>
        <v>767.68869565217369</v>
      </c>
      <c r="H1302" s="42">
        <f>+G1302*D1302*F1302</f>
        <v>268.69104347826078</v>
      </c>
    </row>
    <row r="1303" spans="1:8" x14ac:dyDescent="0.3">
      <c r="A1303" s="493"/>
      <c r="B1303" s="743" t="s">
        <v>51</v>
      </c>
      <c r="C1303" s="744"/>
      <c r="D1303" s="492">
        <v>1</v>
      </c>
      <c r="E1303" s="492" t="s">
        <v>29</v>
      </c>
      <c r="F1303" s="491">
        <v>0.25</v>
      </c>
      <c r="G1303" s="490">
        <f>+'[1]Estudio de Mercado'!P476</f>
        <v>20518.208000000002</v>
      </c>
      <c r="H1303" s="42">
        <f>+G1303*D1303*F1303</f>
        <v>5129.5520000000006</v>
      </c>
    </row>
    <row r="1304" spans="1:8" x14ac:dyDescent="0.3">
      <c r="A1304" s="493"/>
      <c r="B1304" s="743" t="s">
        <v>30</v>
      </c>
      <c r="C1304" s="744"/>
      <c r="D1304" s="492">
        <v>1</v>
      </c>
      <c r="E1304" s="492" t="s">
        <v>29</v>
      </c>
      <c r="F1304" s="491">
        <v>0.06</v>
      </c>
      <c r="G1304" s="490">
        <f>'[1]Estudio de Mercado'!P477</f>
        <v>26300</v>
      </c>
      <c r="H1304" s="42">
        <f>+G1304*D1304*F1304</f>
        <v>1578</v>
      </c>
    </row>
    <row r="1305" spans="1:8" x14ac:dyDescent="0.3">
      <c r="A1305" s="21" t="s">
        <v>31</v>
      </c>
      <c r="B1305" s="7"/>
      <c r="C1305" s="7"/>
      <c r="D1305" s="7"/>
      <c r="E1305" s="22"/>
      <c r="F1305" s="8"/>
      <c r="G1305" s="7"/>
      <c r="H1305" s="37">
        <f>SUM(H1302:H1304)</f>
        <v>6976.2430434782618</v>
      </c>
    </row>
    <row r="1306" spans="1:8" x14ac:dyDescent="0.3">
      <c r="A1306" s="6"/>
      <c r="B1306" s="7"/>
      <c r="C1306" s="7"/>
      <c r="D1306" s="7"/>
      <c r="E1306" s="22"/>
      <c r="F1306" s="8"/>
      <c r="G1306" s="7"/>
      <c r="H1306" s="9"/>
    </row>
    <row r="1307" spans="1:8" x14ac:dyDescent="0.3">
      <c r="A1307" s="21" t="s">
        <v>32</v>
      </c>
      <c r="B1307" s="7"/>
      <c r="C1307" s="7"/>
      <c r="D1307" s="7"/>
      <c r="E1307" s="22"/>
      <c r="F1307" s="8"/>
      <c r="G1307" s="7"/>
      <c r="H1307" s="9"/>
    </row>
    <row r="1308" spans="1:8" x14ac:dyDescent="0.3">
      <c r="A1308" s="23" t="s">
        <v>10</v>
      </c>
      <c r="B1308" s="718" t="s">
        <v>11</v>
      </c>
      <c r="C1308" s="719"/>
      <c r="D1308" s="26" t="s">
        <v>13</v>
      </c>
      <c r="E1308" s="26" t="s">
        <v>12</v>
      </c>
      <c r="F1308" s="27" t="s">
        <v>33</v>
      </c>
      <c r="G1308" s="26" t="s">
        <v>34</v>
      </c>
      <c r="H1308" s="38" t="s">
        <v>14</v>
      </c>
    </row>
    <row r="1309" spans="1:8" x14ac:dyDescent="0.3">
      <c r="A1309" s="43"/>
      <c r="B1309" s="724" t="s">
        <v>35</v>
      </c>
      <c r="C1309" s="725"/>
      <c r="D1309" s="40" t="s">
        <v>158</v>
      </c>
      <c r="E1309" s="40"/>
      <c r="F1309" s="45">
        <f>'[1]Estudio de Mercado'!P483</f>
        <v>102570</v>
      </c>
      <c r="G1309" s="41">
        <v>0.05</v>
      </c>
      <c r="H1309" s="42">
        <f>+F1309*G1309</f>
        <v>5128.5</v>
      </c>
    </row>
    <row r="1310" spans="1:8" x14ac:dyDescent="0.3">
      <c r="A1310" s="43"/>
      <c r="B1310" s="724"/>
      <c r="C1310" s="725"/>
      <c r="D1310" s="47"/>
      <c r="E1310" s="47"/>
      <c r="F1310" s="48"/>
      <c r="G1310" s="49"/>
      <c r="H1310" s="80"/>
    </row>
    <row r="1311" spans="1:8" x14ac:dyDescent="0.3">
      <c r="A1311" s="21" t="s">
        <v>37</v>
      </c>
      <c r="B1311" s="7"/>
      <c r="C1311" s="7"/>
      <c r="D1311" s="7"/>
      <c r="E1311" s="22"/>
      <c r="F1311" s="8"/>
      <c r="G1311" s="7"/>
      <c r="H1311" s="37">
        <f>SUM(H1309:H1310)</f>
        <v>5128.5</v>
      </c>
    </row>
    <row r="1312" spans="1:8" x14ac:dyDescent="0.3">
      <c r="A1312" s="21"/>
      <c r="B1312" s="7"/>
      <c r="C1312" s="7"/>
      <c r="D1312" s="7"/>
      <c r="E1312" s="50"/>
      <c r="F1312" s="8"/>
      <c r="G1312" s="7"/>
      <c r="H1312" s="9"/>
    </row>
    <row r="1313" spans="1:8" x14ac:dyDescent="0.3">
      <c r="A1313" s="21" t="s">
        <v>38</v>
      </c>
      <c r="B1313" s="7"/>
      <c r="C1313" s="7"/>
      <c r="D1313" s="7"/>
      <c r="E1313" s="22"/>
      <c r="F1313" s="8"/>
      <c r="G1313" s="7"/>
      <c r="H1313" s="37">
        <f>(H1311+H1305+H1298+H1293)</f>
        <v>79650.63</v>
      </c>
    </row>
    <row r="1314" spans="1:8" x14ac:dyDescent="0.3">
      <c r="A1314" s="21" t="s">
        <v>39</v>
      </c>
      <c r="B1314" s="7"/>
      <c r="C1314" s="7"/>
      <c r="D1314" s="7"/>
      <c r="E1314" s="22"/>
      <c r="F1314" s="8"/>
      <c r="G1314" s="7"/>
      <c r="H1314" s="52">
        <f>+SUM(H1315:H1318)</f>
        <v>23855.363685000004</v>
      </c>
    </row>
    <row r="1315" spans="1:8" x14ac:dyDescent="0.3">
      <c r="A1315" s="21"/>
      <c r="B1315" s="7"/>
      <c r="C1315" s="7"/>
      <c r="D1315" s="7"/>
      <c r="E1315" s="22"/>
      <c r="F1315" s="48" t="s">
        <v>40</v>
      </c>
      <c r="G1315" s="53">
        <v>0.23</v>
      </c>
      <c r="H1315" s="54">
        <f>+G1315*H1313</f>
        <v>18319.644900000003</v>
      </c>
    </row>
    <row r="1316" spans="1:8" x14ac:dyDescent="0.3">
      <c r="A1316" s="21"/>
      <c r="B1316" s="7"/>
      <c r="C1316" s="7"/>
      <c r="D1316" s="7"/>
      <c r="E1316" s="22"/>
      <c r="F1316" s="48" t="s">
        <v>41</v>
      </c>
      <c r="G1316" s="53">
        <v>0.01</v>
      </c>
      <c r="H1316" s="54">
        <f>+G1316*H1313</f>
        <v>796.50630000000001</v>
      </c>
    </row>
    <row r="1317" spans="1:8" x14ac:dyDescent="0.3">
      <c r="A1317" s="21"/>
      <c r="B1317" s="7"/>
      <c r="C1317" s="7"/>
      <c r="D1317" s="7"/>
      <c r="E1317" s="22"/>
      <c r="F1317" s="48" t="s">
        <v>42</v>
      </c>
      <c r="G1317" s="53">
        <v>0.05</v>
      </c>
      <c r="H1317" s="54">
        <f>+G1317*H1313</f>
        <v>3982.5315000000005</v>
      </c>
    </row>
    <row r="1318" spans="1:8" x14ac:dyDescent="0.3">
      <c r="A1318" s="21"/>
      <c r="B1318" s="7"/>
      <c r="C1318" s="7"/>
      <c r="D1318" s="7"/>
      <c r="E1318" s="22"/>
      <c r="F1318" s="48" t="s">
        <v>43</v>
      </c>
      <c r="G1318" s="53">
        <v>0.19</v>
      </c>
      <c r="H1318" s="54">
        <f>+G1318*H1317</f>
        <v>756.68098500000008</v>
      </c>
    </row>
    <row r="1319" spans="1:8" x14ac:dyDescent="0.3">
      <c r="A1319" s="21"/>
      <c r="B1319" s="7"/>
      <c r="C1319" s="7"/>
      <c r="D1319" s="7"/>
      <c r="E1319" s="22"/>
      <c r="F1319" s="726" t="s">
        <v>44</v>
      </c>
      <c r="G1319" s="726"/>
      <c r="H1319" s="55">
        <f>+ROUND(H1313+H1314,0)</f>
        <v>103506</v>
      </c>
    </row>
    <row r="1320" spans="1:8" x14ac:dyDescent="0.3">
      <c r="A1320" s="21"/>
      <c r="B1320" s="7"/>
      <c r="C1320" s="7"/>
      <c r="D1320" s="7"/>
      <c r="E1320" s="22"/>
      <c r="F1320" s="8"/>
      <c r="G1320" s="7"/>
      <c r="H1320" s="56"/>
    </row>
    <row r="1321" spans="1:8" ht="16.2" thickBot="1" x14ac:dyDescent="0.35">
      <c r="A1321" s="17"/>
      <c r="B1321" s="18"/>
      <c r="C1321" s="7"/>
      <c r="D1321" s="7"/>
      <c r="E1321" s="22"/>
      <c r="F1321" s="19"/>
      <c r="G1321" s="18"/>
      <c r="H1321" s="20"/>
    </row>
    <row r="1322" spans="1:8" ht="16.2" thickTop="1" x14ac:dyDescent="0.3">
      <c r="A1322" s="6"/>
      <c r="B1322" s="7"/>
      <c r="C1322" s="57"/>
      <c r="D1322" s="58"/>
      <c r="E1322" s="57"/>
      <c r="F1322" s="8"/>
      <c r="G1322" s="7"/>
      <c r="H1322" s="59"/>
    </row>
    <row r="1323" spans="1:8" x14ac:dyDescent="0.3">
      <c r="A1323" s="6"/>
      <c r="B1323" s="7"/>
      <c r="C1323" s="22"/>
      <c r="D1323" s="7"/>
      <c r="E1323" s="22"/>
      <c r="F1323" s="8"/>
      <c r="G1323" s="7"/>
      <c r="H1323" s="59"/>
    </row>
    <row r="1324" spans="1:8" x14ac:dyDescent="0.3">
      <c r="A1324" s="6"/>
      <c r="B1324" s="7"/>
      <c r="C1324" s="22"/>
      <c r="D1324" s="7"/>
      <c r="E1324" s="22"/>
      <c r="F1324" s="8"/>
      <c r="G1324" s="7"/>
      <c r="H1324" s="59"/>
    </row>
    <row r="1325" spans="1:8" x14ac:dyDescent="0.3">
      <c r="A1325" s="6"/>
      <c r="B1325" s="7"/>
      <c r="C1325" s="22"/>
      <c r="D1325" s="7"/>
      <c r="E1325" s="22"/>
      <c r="F1325" s="8"/>
      <c r="G1325" s="7"/>
      <c r="H1325" s="59"/>
    </row>
    <row r="1326" spans="1:8" ht="16.2" thickBot="1" x14ac:dyDescent="0.35">
      <c r="A1326" s="6"/>
      <c r="B1326" s="7"/>
      <c r="C1326" s="7"/>
      <c r="D1326" s="7"/>
      <c r="E1326" s="22"/>
      <c r="F1326" s="699"/>
      <c r="G1326" s="699"/>
      <c r="H1326" s="700"/>
    </row>
    <row r="1327" spans="1:8" x14ac:dyDescent="0.3">
      <c r="A1327" s="60" t="s">
        <v>45</v>
      </c>
      <c r="B1327" s="61"/>
      <c r="C1327" s="61"/>
      <c r="D1327" s="61"/>
      <c r="E1327" s="22"/>
      <c r="F1327" s="8" t="s">
        <v>46</v>
      </c>
      <c r="G1327" s="7"/>
      <c r="H1327" s="9"/>
    </row>
    <row r="1328" spans="1:8" ht="16.2" thickBot="1" x14ac:dyDescent="0.35">
      <c r="A1328" s="484"/>
      <c r="B1328" s="482"/>
      <c r="C1328" s="482"/>
      <c r="D1328" s="482"/>
      <c r="E1328" s="482"/>
      <c r="F1328" s="483"/>
      <c r="G1328" s="482"/>
      <c r="H1328" s="481"/>
    </row>
    <row r="1329" spans="1:8" ht="85.2" customHeight="1" thickBot="1" x14ac:dyDescent="0.55000000000000004">
      <c r="A1329" s="701" t="str">
        <f>+A63</f>
        <v>REPARACIONES LOCATIVAS LABORATORIO GENETICA REGIONAL NOR OCCIDENTE DEL INSTITUTO NACIONAL DE MEDICINA LEGAL Y CIENCIAS FORENSES.</v>
      </c>
      <c r="B1329" s="702"/>
      <c r="C1329" s="702"/>
      <c r="D1329" s="702"/>
      <c r="E1329" s="702"/>
      <c r="F1329" s="702"/>
      <c r="G1329" s="702"/>
      <c r="H1329" s="703"/>
    </row>
    <row r="1330" spans="1:8" ht="16.2" thickTop="1" x14ac:dyDescent="0.3">
      <c r="A1330" s="704" t="str">
        <f>+A64</f>
        <v>PRESUPUESTO SISTEMA ELÉCTRICO, ILUMINACIÓN Y ALARMAS PARA EL PROYECTO DE REPARACIONES LOCATIVAS SEDE MEDELLIN DEL  INSTITUTO NACIONAL DE MEDICINA LEGAL Y CIENCIAS FORENSES</v>
      </c>
      <c r="B1330" s="705"/>
      <c r="C1330" s="705"/>
      <c r="D1330" s="705"/>
      <c r="E1330" s="705"/>
      <c r="F1330" s="705"/>
      <c r="G1330" s="705"/>
      <c r="H1330" s="706"/>
    </row>
    <row r="1331" spans="1:8" x14ac:dyDescent="0.3">
      <c r="A1331" s="707"/>
      <c r="B1331" s="708"/>
      <c r="C1331" s="708"/>
      <c r="D1331" s="708"/>
      <c r="E1331" s="708"/>
      <c r="F1331" s="708"/>
      <c r="G1331" s="708"/>
      <c r="H1331" s="709"/>
    </row>
    <row r="1332" spans="1:8" x14ac:dyDescent="0.3">
      <c r="A1332" s="710" t="s">
        <v>2</v>
      </c>
      <c r="B1332" s="711"/>
      <c r="C1332" s="711"/>
      <c r="D1332" s="711"/>
      <c r="E1332" s="711"/>
      <c r="F1332" s="711"/>
      <c r="G1332" s="711"/>
      <c r="H1332" s="712"/>
    </row>
    <row r="1333" spans="1:8" x14ac:dyDescent="0.3">
      <c r="A1333" s="6"/>
      <c r="B1333" s="7"/>
      <c r="C1333" s="7"/>
      <c r="D1333" s="7"/>
      <c r="E1333" s="7"/>
      <c r="F1333" s="8"/>
      <c r="G1333" s="7"/>
      <c r="H1333" s="9"/>
    </row>
    <row r="1334" spans="1:8" x14ac:dyDescent="0.3">
      <c r="A1334" s="10" t="s">
        <v>3</v>
      </c>
      <c r="B1334" s="11" t="str">
        <f>+'[1]BASE DEL PRESUPUESTO'!B55</f>
        <v>3.1.25</v>
      </c>
      <c r="C1334" s="12" t="s">
        <v>4</v>
      </c>
      <c r="D1334" s="11" t="str">
        <f>+'[1]BASE DEL PRESUPUESTO'!D55</f>
        <v>UND</v>
      </c>
      <c r="E1334" s="13" t="s">
        <v>5</v>
      </c>
      <c r="F1334" s="14">
        <f>H1364</f>
        <v>17821.47</v>
      </c>
      <c r="G1334" s="12" t="s">
        <v>6</v>
      </c>
      <c r="H1334" s="15" t="str">
        <f>+H69</f>
        <v>ENERO DE 2026</v>
      </c>
    </row>
    <row r="1335" spans="1:8" ht="64.5" customHeight="1" x14ac:dyDescent="0.3">
      <c r="A1335" s="16" t="s">
        <v>8</v>
      </c>
      <c r="B1335" s="713" t="str">
        <f>+'[1]BASE DEL PRESUPUESTO'!C55</f>
        <v>Desmonte,limpieza, desinfeccion mantenimiento y reinstalacion de luminaria de incrustar  o sobreponer existente de 30x120cm o 60x60 cm, panel circular led (incluye base soporte y caja de ensamble para sobreponer o marco para incrustar, cable encauchetado 3x16 AWG, driver o chip multivoltaje, prensaestopas, tapas, conexionado, conectores y demas elémentos consumibles para su correcta instalación y puesta en funcionamiento).</v>
      </c>
      <c r="C1335" s="713"/>
      <c r="D1335" s="713"/>
      <c r="E1335" s="713"/>
      <c r="F1335" s="713"/>
      <c r="G1335" s="713"/>
      <c r="H1335" s="714"/>
    </row>
    <row r="1336" spans="1:8" ht="16.2" thickBot="1" x14ac:dyDescent="0.35">
      <c r="A1336" s="17"/>
      <c r="B1336" s="18"/>
      <c r="C1336" s="18"/>
      <c r="D1336" s="18"/>
      <c r="E1336" s="18"/>
      <c r="F1336" s="19"/>
      <c r="G1336" s="18"/>
      <c r="H1336" s="20"/>
    </row>
    <row r="1337" spans="1:8" ht="16.2" thickTop="1" x14ac:dyDescent="0.3">
      <c r="A1337" s="21" t="s">
        <v>9</v>
      </c>
      <c r="B1337" s="7"/>
      <c r="C1337" s="7"/>
      <c r="D1337" s="7"/>
      <c r="E1337" s="22"/>
      <c r="F1337" s="8"/>
      <c r="G1337" s="7"/>
      <c r="H1337" s="9"/>
    </row>
    <row r="1338" spans="1:8" x14ac:dyDescent="0.3">
      <c r="A1338" s="23" t="s">
        <v>10</v>
      </c>
      <c r="B1338" s="24" t="s">
        <v>11</v>
      </c>
      <c r="C1338" s="25"/>
      <c r="D1338" s="25"/>
      <c r="E1338" s="26" t="s">
        <v>12</v>
      </c>
      <c r="F1338" s="27" t="s">
        <v>13</v>
      </c>
      <c r="G1338" s="26" t="s">
        <v>14</v>
      </c>
      <c r="H1338" s="28" t="s">
        <v>15</v>
      </c>
    </row>
    <row r="1339" spans="1:8" ht="33.75" customHeight="1" x14ac:dyDescent="0.3">
      <c r="A1339" s="29"/>
      <c r="B1339" s="735" t="str">
        <f>+'[1]Estudio de Mercado'!C61</f>
        <v>Cinta 3M Aislante Scotch Super 33 - 19 mm x 20 mts</v>
      </c>
      <c r="C1339" s="736"/>
      <c r="D1339" s="737"/>
      <c r="E1339" s="30">
        <v>0.05</v>
      </c>
      <c r="F1339" s="31" t="s">
        <v>157</v>
      </c>
      <c r="G1339" s="32">
        <f>+'[1]Estudio de Mercado'!P61</f>
        <v>28960</v>
      </c>
      <c r="H1339" s="33">
        <f>+E1339*G1339</f>
        <v>1448</v>
      </c>
    </row>
    <row r="1340" spans="1:8" x14ac:dyDescent="0.3">
      <c r="A1340" s="35"/>
      <c r="B1340" s="715" t="s">
        <v>49</v>
      </c>
      <c r="C1340" s="733"/>
      <c r="D1340" s="734"/>
      <c r="E1340" s="30">
        <v>1</v>
      </c>
      <c r="F1340" s="31" t="s">
        <v>18</v>
      </c>
      <c r="G1340" s="32">
        <f>'[1]Estudio de Mercado'!P234</f>
        <v>2556</v>
      </c>
      <c r="H1340" s="33">
        <f>+E1340*G1340</f>
        <v>2556</v>
      </c>
    </row>
    <row r="1341" spans="1:8" x14ac:dyDescent="0.3">
      <c r="A1341" s="35"/>
      <c r="B1341" s="715"/>
      <c r="C1341" s="733"/>
      <c r="D1341" s="734"/>
      <c r="E1341" s="30"/>
      <c r="F1341" s="31"/>
      <c r="G1341" s="98"/>
      <c r="H1341" s="33">
        <f>+E1341*G1341</f>
        <v>0</v>
      </c>
    </row>
    <row r="1342" spans="1:8" x14ac:dyDescent="0.3">
      <c r="A1342" s="35"/>
      <c r="B1342" s="738"/>
      <c r="C1342" s="739"/>
      <c r="D1342" s="740"/>
      <c r="E1342" s="96"/>
      <c r="F1342" s="97"/>
      <c r="G1342" s="32"/>
      <c r="H1342" s="33">
        <f>+E1342*G1342</f>
        <v>0</v>
      </c>
    </row>
    <row r="1343" spans="1:8" x14ac:dyDescent="0.3">
      <c r="A1343" s="21" t="s">
        <v>19</v>
      </c>
      <c r="B1343" s="7"/>
      <c r="C1343" s="7"/>
      <c r="D1343" s="7"/>
      <c r="E1343" s="22"/>
      <c r="F1343" s="8"/>
      <c r="G1343" s="7"/>
      <c r="H1343" s="37">
        <f>ROUND(SUM(H1339:H1342),0)</f>
        <v>4004</v>
      </c>
    </row>
    <row r="1344" spans="1:8" x14ac:dyDescent="0.3">
      <c r="A1344" s="6"/>
      <c r="B1344" s="7"/>
      <c r="C1344" s="7"/>
      <c r="D1344" s="7"/>
      <c r="E1344" s="22"/>
      <c r="F1344" s="8"/>
      <c r="G1344" s="7"/>
      <c r="H1344" s="9"/>
    </row>
    <row r="1345" spans="1:8" x14ac:dyDescent="0.3">
      <c r="A1345" s="21" t="s">
        <v>20</v>
      </c>
      <c r="B1345" s="7"/>
      <c r="C1345" s="7"/>
      <c r="D1345" s="7"/>
      <c r="E1345" s="22"/>
      <c r="F1345" s="8"/>
      <c r="G1345" s="7"/>
      <c r="H1345" s="9"/>
    </row>
    <row r="1346" spans="1:8" x14ac:dyDescent="0.3">
      <c r="A1346" s="23" t="s">
        <v>10</v>
      </c>
      <c r="B1346" s="26" t="s">
        <v>11</v>
      </c>
      <c r="C1346" s="71" t="s">
        <v>12</v>
      </c>
      <c r="D1346" s="26" t="s">
        <v>13</v>
      </c>
      <c r="E1346" s="718" t="s">
        <v>21</v>
      </c>
      <c r="F1346" s="719"/>
      <c r="G1346" s="26" t="s">
        <v>47</v>
      </c>
      <c r="H1346" s="38" t="s">
        <v>14</v>
      </c>
    </row>
    <row r="1347" spans="1:8" ht="31.2" x14ac:dyDescent="0.3">
      <c r="A1347" s="29"/>
      <c r="B1347" s="72" t="s">
        <v>23</v>
      </c>
      <c r="C1347" s="40">
        <v>1</v>
      </c>
      <c r="D1347" s="40" t="s">
        <v>24</v>
      </c>
      <c r="E1347" s="720">
        <f>+'[1]1- CUADRILLAS'!$D$47</f>
        <v>53500</v>
      </c>
      <c r="F1347" s="721"/>
      <c r="G1347" s="41">
        <v>0.22344803738317759</v>
      </c>
      <c r="H1347" s="42">
        <f>((E1347+F1347)*C1347)*G1347</f>
        <v>11954.470000000001</v>
      </c>
    </row>
    <row r="1348" spans="1:8" x14ac:dyDescent="0.3">
      <c r="A1348" s="43"/>
      <c r="B1348" s="44"/>
      <c r="C1348" s="40"/>
      <c r="D1348" s="40"/>
      <c r="E1348" s="722"/>
      <c r="F1348" s="723"/>
      <c r="G1348" s="41"/>
      <c r="H1348" s="42">
        <f>((E1348+F1348)*C1348)*G1348</f>
        <v>0</v>
      </c>
    </row>
    <row r="1349" spans="1:8" x14ac:dyDescent="0.3">
      <c r="A1349" s="43"/>
      <c r="B1349" s="44"/>
      <c r="C1349" s="40"/>
      <c r="D1349" s="40"/>
      <c r="E1349" s="722"/>
      <c r="F1349" s="723"/>
      <c r="G1349" s="40"/>
      <c r="H1349" s="42"/>
    </row>
    <row r="1350" spans="1:8" x14ac:dyDescent="0.3">
      <c r="A1350" s="21" t="s">
        <v>25</v>
      </c>
      <c r="B1350" s="7"/>
      <c r="C1350" s="7"/>
      <c r="D1350" s="7"/>
      <c r="E1350" s="22"/>
      <c r="F1350" s="8"/>
      <c r="G1350" s="7"/>
      <c r="H1350" s="37">
        <f>(SUM(H1347:H1349))</f>
        <v>11954.470000000001</v>
      </c>
    </row>
    <row r="1351" spans="1:8" x14ac:dyDescent="0.3">
      <c r="A1351" s="6"/>
      <c r="B1351" s="7"/>
      <c r="C1351" s="7"/>
      <c r="D1351" s="7"/>
      <c r="E1351" s="22"/>
      <c r="F1351" s="8"/>
      <c r="G1351" s="7"/>
      <c r="H1351" s="9"/>
    </row>
    <row r="1352" spans="1:8" x14ac:dyDescent="0.3">
      <c r="A1352" s="21" t="s">
        <v>26</v>
      </c>
      <c r="B1352" s="7"/>
      <c r="C1352" s="7"/>
      <c r="D1352" s="7"/>
      <c r="E1352" s="22"/>
      <c r="F1352" s="8"/>
      <c r="G1352" s="7"/>
      <c r="H1352" s="9"/>
    </row>
    <row r="1353" spans="1:8" x14ac:dyDescent="0.3">
      <c r="A1353" s="23" t="s">
        <v>10</v>
      </c>
      <c r="B1353" s="718" t="s">
        <v>11</v>
      </c>
      <c r="C1353" s="719"/>
      <c r="D1353" s="71" t="s">
        <v>12</v>
      </c>
      <c r="E1353" s="26" t="s">
        <v>13</v>
      </c>
      <c r="F1353" s="27" t="s">
        <v>22</v>
      </c>
      <c r="G1353" s="26" t="s">
        <v>48</v>
      </c>
      <c r="H1353" s="38" t="s">
        <v>14</v>
      </c>
    </row>
    <row r="1354" spans="1:8" x14ac:dyDescent="0.3">
      <c r="A1354" s="43"/>
      <c r="B1354" s="724" t="s">
        <v>28</v>
      </c>
      <c r="C1354" s="725"/>
      <c r="D1354" s="40">
        <v>1</v>
      </c>
      <c r="E1354" s="40" t="s">
        <v>29</v>
      </c>
      <c r="F1354" s="41">
        <v>0.04</v>
      </c>
      <c r="G1354" s="40">
        <f>H1350*0.1</f>
        <v>1195.4470000000001</v>
      </c>
      <c r="H1354" s="42">
        <f>+G1354*D1354*F1354</f>
        <v>47.817880000000002</v>
      </c>
    </row>
    <row r="1355" spans="1:8" x14ac:dyDescent="0.3">
      <c r="A1355" s="43"/>
      <c r="B1355" s="724" t="s">
        <v>30</v>
      </c>
      <c r="C1355" s="725"/>
      <c r="D1355" s="40">
        <v>1</v>
      </c>
      <c r="E1355" s="40" t="s">
        <v>29</v>
      </c>
      <c r="F1355" s="41">
        <v>0.03</v>
      </c>
      <c r="G1355" s="40">
        <f>+'[1]Estudio de Mercado'!$P$477</f>
        <v>26300</v>
      </c>
      <c r="H1355" s="42">
        <f>+G1355*D1355*F1355</f>
        <v>789</v>
      </c>
    </row>
    <row r="1356" spans="1:8" x14ac:dyDescent="0.3">
      <c r="A1356" s="21" t="s">
        <v>31</v>
      </c>
      <c r="B1356" s="7"/>
      <c r="C1356" s="7"/>
      <c r="D1356" s="7"/>
      <c r="E1356" s="22"/>
      <c r="F1356" s="8"/>
      <c r="G1356" s="7"/>
      <c r="H1356" s="37">
        <f>ROUND(SUM(H1354:H1355),0)</f>
        <v>837</v>
      </c>
    </row>
    <row r="1357" spans="1:8" x14ac:dyDescent="0.3">
      <c r="A1357" s="6"/>
      <c r="B1357" s="7"/>
      <c r="C1357" s="7"/>
      <c r="D1357" s="7"/>
      <c r="E1357" s="22"/>
      <c r="F1357" s="8"/>
      <c r="G1357" s="7"/>
      <c r="H1357" s="9"/>
    </row>
    <row r="1358" spans="1:8" x14ac:dyDescent="0.3">
      <c r="A1358" s="21" t="s">
        <v>32</v>
      </c>
      <c r="B1358" s="7"/>
      <c r="C1358" s="7"/>
      <c r="D1358" s="7"/>
      <c r="E1358" s="22"/>
      <c r="F1358" s="8"/>
      <c r="G1358" s="7"/>
      <c r="H1358" s="9"/>
    </row>
    <row r="1359" spans="1:8" x14ac:dyDescent="0.3">
      <c r="A1359" s="23" t="s">
        <v>10</v>
      </c>
      <c r="B1359" s="718" t="s">
        <v>11</v>
      </c>
      <c r="C1359" s="719"/>
      <c r="D1359" s="26" t="s">
        <v>13</v>
      </c>
      <c r="E1359" s="26" t="s">
        <v>12</v>
      </c>
      <c r="F1359" s="27" t="s">
        <v>33</v>
      </c>
      <c r="G1359" s="26" t="s">
        <v>34</v>
      </c>
      <c r="H1359" s="38" t="s">
        <v>14</v>
      </c>
    </row>
    <row r="1360" spans="1:8" x14ac:dyDescent="0.3">
      <c r="A1360" s="43"/>
      <c r="B1360" s="724" t="s">
        <v>35</v>
      </c>
      <c r="C1360" s="725"/>
      <c r="D1360" s="40" t="s">
        <v>36</v>
      </c>
      <c r="E1360" s="40">
        <v>1</v>
      </c>
      <c r="F1360" s="45">
        <f>'[1]Estudio de Mercado'!P483</f>
        <v>102570</v>
      </c>
      <c r="G1360" s="46">
        <v>0.01</v>
      </c>
      <c r="H1360" s="42">
        <f>+F1360*G1360</f>
        <v>1025.7</v>
      </c>
    </row>
    <row r="1361" spans="1:8" x14ac:dyDescent="0.3">
      <c r="A1361" s="43"/>
      <c r="B1361" s="724"/>
      <c r="C1361" s="725"/>
      <c r="D1361" s="47"/>
      <c r="E1361" s="47"/>
      <c r="F1361" s="48"/>
      <c r="G1361" s="49"/>
      <c r="H1361" s="42"/>
    </row>
    <row r="1362" spans="1:8" x14ac:dyDescent="0.3">
      <c r="A1362" s="21" t="s">
        <v>37</v>
      </c>
      <c r="B1362" s="7"/>
      <c r="C1362" s="7"/>
      <c r="D1362" s="7"/>
      <c r="E1362" s="22"/>
      <c r="F1362" s="8"/>
      <c r="G1362" s="7"/>
      <c r="H1362" s="37">
        <f>ROUND(SUM(H1360:H1361),0)</f>
        <v>1026</v>
      </c>
    </row>
    <row r="1363" spans="1:8" x14ac:dyDescent="0.3">
      <c r="A1363" s="21"/>
      <c r="B1363" s="7"/>
      <c r="C1363" s="7"/>
      <c r="D1363" s="7"/>
      <c r="E1363" s="50"/>
      <c r="F1363" s="8"/>
      <c r="G1363" s="7"/>
      <c r="H1363" s="51"/>
    </row>
    <row r="1364" spans="1:8" x14ac:dyDescent="0.3">
      <c r="A1364" s="21" t="s">
        <v>38</v>
      </c>
      <c r="B1364" s="7"/>
      <c r="C1364" s="7"/>
      <c r="D1364" s="7"/>
      <c r="E1364" s="22"/>
      <c r="F1364" s="8"/>
      <c r="G1364" s="7"/>
      <c r="H1364" s="37">
        <f>H1343+H1350+H1356+H1362</f>
        <v>17821.47</v>
      </c>
    </row>
    <row r="1365" spans="1:8" x14ac:dyDescent="0.3">
      <c r="A1365" s="21" t="s">
        <v>39</v>
      </c>
      <c r="B1365" s="7"/>
      <c r="C1365" s="7"/>
      <c r="D1365" s="7"/>
      <c r="E1365" s="22"/>
      <c r="F1365" s="8"/>
      <c r="G1365" s="7"/>
      <c r="H1365" s="52">
        <f>+SUM(H1366:H1369)</f>
        <v>5337.5302650000012</v>
      </c>
    </row>
    <row r="1366" spans="1:8" x14ac:dyDescent="0.3">
      <c r="A1366" s="21"/>
      <c r="B1366" s="7"/>
      <c r="C1366" s="7"/>
      <c r="D1366" s="7"/>
      <c r="E1366" s="22"/>
      <c r="F1366" s="48" t="s">
        <v>40</v>
      </c>
      <c r="G1366" s="53">
        <v>0.23</v>
      </c>
      <c r="H1366" s="54">
        <f>+G1366*H1364</f>
        <v>4098.9381000000003</v>
      </c>
    </row>
    <row r="1367" spans="1:8" x14ac:dyDescent="0.3">
      <c r="A1367" s="21"/>
      <c r="B1367" s="7"/>
      <c r="C1367" s="7"/>
      <c r="D1367" s="7"/>
      <c r="E1367" s="22"/>
      <c r="F1367" s="48" t="s">
        <v>41</v>
      </c>
      <c r="G1367" s="53">
        <v>0.01</v>
      </c>
      <c r="H1367" s="54">
        <f>+G1367*H1364</f>
        <v>178.21470000000002</v>
      </c>
    </row>
    <row r="1368" spans="1:8" x14ac:dyDescent="0.3">
      <c r="A1368" s="21"/>
      <c r="B1368" s="7"/>
      <c r="C1368" s="7"/>
      <c r="D1368" s="7"/>
      <c r="E1368" s="22"/>
      <c r="F1368" s="48" t="s">
        <v>42</v>
      </c>
      <c r="G1368" s="53">
        <v>0.05</v>
      </c>
      <c r="H1368" s="54">
        <f>+G1368*H1364</f>
        <v>891.07350000000008</v>
      </c>
    </row>
    <row r="1369" spans="1:8" x14ac:dyDescent="0.3">
      <c r="A1369" s="21"/>
      <c r="B1369" s="7"/>
      <c r="C1369" s="7"/>
      <c r="D1369" s="7"/>
      <c r="E1369" s="22"/>
      <c r="F1369" s="48" t="s">
        <v>43</v>
      </c>
      <c r="G1369" s="53">
        <v>0.19</v>
      </c>
      <c r="H1369" s="54">
        <f>+G1369*H1368</f>
        <v>169.30396500000001</v>
      </c>
    </row>
    <row r="1370" spans="1:8" x14ac:dyDescent="0.3">
      <c r="A1370" s="21"/>
      <c r="B1370" s="7"/>
      <c r="C1370" s="7"/>
      <c r="D1370" s="7"/>
      <c r="E1370" s="22"/>
      <c r="F1370" s="726" t="s">
        <v>44</v>
      </c>
      <c r="G1370" s="726"/>
      <c r="H1370" s="55">
        <f>+ROUND(H1364+H1365,0)</f>
        <v>23159</v>
      </c>
    </row>
    <row r="1371" spans="1:8" x14ac:dyDescent="0.3">
      <c r="A1371" s="21"/>
      <c r="B1371" s="7"/>
      <c r="C1371" s="7"/>
      <c r="D1371" s="7"/>
      <c r="E1371" s="22"/>
      <c r="F1371" s="8"/>
      <c r="G1371" s="7"/>
      <c r="H1371" s="56"/>
    </row>
    <row r="1372" spans="1:8" ht="16.2" thickBot="1" x14ac:dyDescent="0.35">
      <c r="A1372" s="17"/>
      <c r="B1372" s="18"/>
      <c r="C1372" s="7"/>
      <c r="D1372" s="7"/>
      <c r="E1372" s="22"/>
      <c r="F1372" s="19"/>
      <c r="G1372" s="18"/>
      <c r="H1372" s="20"/>
    </row>
    <row r="1373" spans="1:8" ht="16.2" thickTop="1" x14ac:dyDescent="0.3">
      <c r="A1373" s="6"/>
      <c r="B1373" s="7"/>
      <c r="C1373" s="57"/>
      <c r="D1373" s="58"/>
      <c r="E1373" s="57"/>
      <c r="F1373" s="8"/>
      <c r="G1373" s="7"/>
      <c r="H1373" s="59"/>
    </row>
    <row r="1374" spans="1:8" x14ac:dyDescent="0.3">
      <c r="A1374" s="6"/>
      <c r="B1374" s="7"/>
      <c r="C1374" s="22"/>
      <c r="D1374" s="7"/>
      <c r="E1374" s="22"/>
      <c r="F1374" s="8"/>
      <c r="G1374" s="7"/>
      <c r="H1374" s="59"/>
    </row>
    <row r="1375" spans="1:8" x14ac:dyDescent="0.3">
      <c r="A1375" s="6"/>
      <c r="B1375" s="7"/>
      <c r="C1375" s="22"/>
      <c r="D1375" s="7"/>
      <c r="E1375" s="22"/>
      <c r="F1375" s="8"/>
      <c r="G1375" s="7"/>
      <c r="H1375" s="59"/>
    </row>
    <row r="1376" spans="1:8" x14ac:dyDescent="0.3">
      <c r="A1376" s="6"/>
      <c r="B1376" s="7"/>
      <c r="C1376" s="22"/>
      <c r="D1376" s="7"/>
      <c r="E1376" s="22"/>
      <c r="F1376" s="8"/>
      <c r="G1376" s="7"/>
      <c r="H1376" s="59"/>
    </row>
    <row r="1377" spans="1:8" ht="16.2" thickBot="1" x14ac:dyDescent="0.35">
      <c r="A1377" s="6"/>
      <c r="B1377" s="7"/>
      <c r="C1377" s="7"/>
      <c r="D1377" s="7"/>
      <c r="E1377" s="22"/>
      <c r="F1377" s="699"/>
      <c r="G1377" s="699"/>
      <c r="H1377" s="700"/>
    </row>
    <row r="1378" spans="1:8" x14ac:dyDescent="0.3">
      <c r="A1378" s="60" t="s">
        <v>45</v>
      </c>
      <c r="B1378" s="61"/>
      <c r="C1378" s="61"/>
      <c r="D1378" s="61"/>
      <c r="E1378" s="22"/>
      <c r="F1378" s="8" t="s">
        <v>46</v>
      </c>
      <c r="G1378" s="7"/>
      <c r="H1378" s="9"/>
    </row>
    <row r="1379" spans="1:8" ht="16.2" thickBot="1" x14ac:dyDescent="0.35">
      <c r="A1379" s="484"/>
      <c r="B1379" s="482"/>
      <c r="C1379" s="482"/>
      <c r="D1379" s="482"/>
      <c r="E1379" s="482"/>
      <c r="F1379" s="483"/>
      <c r="G1379" s="482"/>
      <c r="H1379" s="481"/>
    </row>
    <row r="1380" spans="1:8" ht="95.4" customHeight="1" thickBot="1" x14ac:dyDescent="0.55000000000000004">
      <c r="A1380" s="701" t="str">
        <f>+A63</f>
        <v>REPARACIONES LOCATIVAS LABORATORIO GENETICA REGIONAL NOR OCCIDENTE DEL INSTITUTO NACIONAL DE MEDICINA LEGAL Y CIENCIAS FORENSES.</v>
      </c>
      <c r="B1380" s="702"/>
      <c r="C1380" s="702"/>
      <c r="D1380" s="702"/>
      <c r="E1380" s="702"/>
      <c r="F1380" s="702"/>
      <c r="G1380" s="702"/>
      <c r="H1380" s="703"/>
    </row>
    <row r="1381" spans="1:8" ht="16.2" thickTop="1" x14ac:dyDescent="0.3">
      <c r="A1381" s="704" t="str">
        <f>+A64</f>
        <v>PRESUPUESTO SISTEMA ELÉCTRICO, ILUMINACIÓN Y ALARMAS PARA EL PROYECTO DE REPARACIONES LOCATIVAS SEDE MEDELLIN DEL  INSTITUTO NACIONAL DE MEDICINA LEGAL Y CIENCIAS FORENSES</v>
      </c>
      <c r="B1381" s="705"/>
      <c r="C1381" s="705"/>
      <c r="D1381" s="705"/>
      <c r="E1381" s="705"/>
      <c r="F1381" s="705"/>
      <c r="G1381" s="705"/>
      <c r="H1381" s="706"/>
    </row>
    <row r="1382" spans="1:8" x14ac:dyDescent="0.3">
      <c r="A1382" s="707"/>
      <c r="B1382" s="708"/>
      <c r="C1382" s="708"/>
      <c r="D1382" s="708"/>
      <c r="E1382" s="708"/>
      <c r="F1382" s="708"/>
      <c r="G1382" s="708"/>
      <c r="H1382" s="709"/>
    </row>
    <row r="1383" spans="1:8" x14ac:dyDescent="0.3">
      <c r="A1383" s="710" t="s">
        <v>2</v>
      </c>
      <c r="B1383" s="711"/>
      <c r="C1383" s="711"/>
      <c r="D1383" s="711"/>
      <c r="E1383" s="711"/>
      <c r="F1383" s="711"/>
      <c r="G1383" s="711"/>
      <c r="H1383" s="712"/>
    </row>
    <row r="1384" spans="1:8" x14ac:dyDescent="0.3">
      <c r="A1384" s="6"/>
      <c r="B1384" s="7"/>
      <c r="C1384" s="7"/>
      <c r="D1384" s="7"/>
      <c r="E1384" s="7"/>
      <c r="F1384" s="8"/>
      <c r="G1384" s="7"/>
      <c r="H1384" s="9"/>
    </row>
    <row r="1385" spans="1:8" x14ac:dyDescent="0.3">
      <c r="A1385" s="10" t="s">
        <v>3</v>
      </c>
      <c r="B1385" s="11" t="str">
        <f>+'[1]BASE DEL PRESUPUESTO'!B56</f>
        <v>3.1.26</v>
      </c>
      <c r="C1385" s="12" t="s">
        <v>4</v>
      </c>
      <c r="D1385" s="11" t="str">
        <f>+'[1]BASE DEL PRESUPUESTO'!D56</f>
        <v>UND</v>
      </c>
      <c r="E1385" s="13" t="s">
        <v>5</v>
      </c>
      <c r="F1385" s="14">
        <f>H1418</f>
        <v>309007.30999999994</v>
      </c>
      <c r="G1385" s="12" t="s">
        <v>6</v>
      </c>
      <c r="H1385" s="15" t="str">
        <f>+H69</f>
        <v>ENERO DE 2026</v>
      </c>
    </row>
    <row r="1386" spans="1:8" ht="87" customHeight="1" x14ac:dyDescent="0.3">
      <c r="A1386" s="16" t="s">
        <v>8</v>
      </c>
      <c r="B1386" s="713" t="str">
        <f>+'[1]BASE DEL PRESUPUESTO'!C56</f>
        <v>Suministro e instalación de aplique de emergencia Stil LED bala de 5W, para incrustar, carcasa o cuerpo termoplástico ABS moldeado por inyección chasis color blanco, pulsador para TEST de inspección con indicador de carga y falla bicolor, IP20, 414lm, batería niquel cadmio de 3,6V con autonomía mínima de 90 minutos, tensión de trabajo 110 - 240V. garantía 2 años.  (Incluye cable encauchetado 3x16 AWG LSZH, clavija, conexionado, conectores y demás elementos consumibles para su correcta instalación y puesta en funcionamiento).</v>
      </c>
      <c r="C1386" s="713"/>
      <c r="D1386" s="713"/>
      <c r="E1386" s="713"/>
      <c r="F1386" s="713"/>
      <c r="G1386" s="713"/>
      <c r="H1386" s="714"/>
    </row>
    <row r="1387" spans="1:8" ht="16.2" thickBot="1" x14ac:dyDescent="0.35">
      <c r="A1387" s="17"/>
      <c r="B1387" s="18"/>
      <c r="C1387" s="18"/>
      <c r="D1387" s="18"/>
      <c r="E1387" s="18"/>
      <c r="F1387" s="19"/>
      <c r="G1387" s="18"/>
      <c r="H1387" s="20"/>
    </row>
    <row r="1388" spans="1:8" ht="16.2" thickTop="1" x14ac:dyDescent="0.3">
      <c r="A1388" s="21" t="s">
        <v>9</v>
      </c>
      <c r="B1388" s="7"/>
      <c r="C1388" s="7"/>
      <c r="D1388" s="7"/>
      <c r="E1388" s="22"/>
      <c r="F1388" s="8"/>
      <c r="G1388" s="7"/>
      <c r="H1388" s="9"/>
    </row>
    <row r="1389" spans="1:8" x14ac:dyDescent="0.3">
      <c r="A1389" s="23" t="s">
        <v>10</v>
      </c>
      <c r="B1389" s="24" t="s">
        <v>11</v>
      </c>
      <c r="C1389" s="25"/>
      <c r="D1389" s="25"/>
      <c r="E1389" s="26" t="s">
        <v>12</v>
      </c>
      <c r="F1389" s="27" t="s">
        <v>13</v>
      </c>
      <c r="G1389" s="26" t="s">
        <v>14</v>
      </c>
      <c r="H1389" s="28" t="s">
        <v>15</v>
      </c>
    </row>
    <row r="1390" spans="1:8" x14ac:dyDescent="0.3">
      <c r="A1390" s="29"/>
      <c r="B1390" s="715" t="str">
        <f>+'[1]Estudio de Mercado'!C257</f>
        <v>Aplique emergencia 5W, 414lm, autonomia 90 min, 110-240V, IP20</v>
      </c>
      <c r="C1390" s="716"/>
      <c r="D1390" s="717"/>
      <c r="E1390" s="30">
        <v>1</v>
      </c>
      <c r="F1390" s="31" t="s">
        <v>13</v>
      </c>
      <c r="G1390" s="32">
        <v>160422</v>
      </c>
      <c r="H1390" s="33">
        <f t="shared" ref="H1390:H1396" si="20">+E1390*G1390</f>
        <v>160422</v>
      </c>
    </row>
    <row r="1391" spans="1:8" x14ac:dyDescent="0.3">
      <c r="A1391" s="29"/>
      <c r="B1391" s="715" t="str">
        <f>+'[1]Estudio de Mercado'!C37</f>
        <v>Cable de Cu encauchetado 3x16 AWG</v>
      </c>
      <c r="C1391" s="716"/>
      <c r="D1391" s="717"/>
      <c r="E1391" s="30">
        <v>1.5</v>
      </c>
      <c r="F1391" s="31" t="s">
        <v>16</v>
      </c>
      <c r="G1391" s="32">
        <f>'[1]Estudio de Mercado'!P37</f>
        <v>5064</v>
      </c>
      <c r="H1391" s="33">
        <f t="shared" si="20"/>
        <v>7596</v>
      </c>
    </row>
    <row r="1392" spans="1:8" x14ac:dyDescent="0.3">
      <c r="A1392" s="29"/>
      <c r="B1392" s="715" t="str">
        <f>+'[1]Estudio de Mercado'!C200</f>
        <v>Clavija 15A 125V aérea NEMA 6-15PV</v>
      </c>
      <c r="C1392" s="716"/>
      <c r="D1392" s="717"/>
      <c r="E1392" s="30">
        <v>1</v>
      </c>
      <c r="F1392" s="31" t="s">
        <v>13</v>
      </c>
      <c r="G1392" s="32">
        <f>+'[1]Estudio de Mercado'!P200</f>
        <v>88500</v>
      </c>
      <c r="H1392" s="33">
        <f t="shared" si="20"/>
        <v>88500</v>
      </c>
    </row>
    <row r="1393" spans="1:8" x14ac:dyDescent="0.3">
      <c r="A1393" s="29"/>
      <c r="B1393" s="715" t="s">
        <v>49</v>
      </c>
      <c r="C1393" s="733"/>
      <c r="D1393" s="734"/>
      <c r="E1393" s="30">
        <v>1</v>
      </c>
      <c r="F1393" s="31" t="s">
        <v>18</v>
      </c>
      <c r="G1393" s="32">
        <f>'[1]Estudio de Mercado'!P234</f>
        <v>2556</v>
      </c>
      <c r="H1393" s="33">
        <f t="shared" si="20"/>
        <v>2556</v>
      </c>
    </row>
    <row r="1394" spans="1:8" x14ac:dyDescent="0.3">
      <c r="A1394" s="35"/>
      <c r="B1394" s="715"/>
      <c r="C1394" s="733"/>
      <c r="D1394" s="734"/>
      <c r="E1394" s="30"/>
      <c r="F1394" s="31"/>
      <c r="G1394" s="32"/>
      <c r="H1394" s="33">
        <f t="shared" si="20"/>
        <v>0</v>
      </c>
    </row>
    <row r="1395" spans="1:8" x14ac:dyDescent="0.3">
      <c r="A1395" s="35"/>
      <c r="B1395" s="715"/>
      <c r="C1395" s="733"/>
      <c r="D1395" s="734"/>
      <c r="E1395" s="30"/>
      <c r="F1395" s="31"/>
      <c r="G1395" s="34"/>
      <c r="H1395" s="33">
        <f t="shared" si="20"/>
        <v>0</v>
      </c>
    </row>
    <row r="1396" spans="1:8" x14ac:dyDescent="0.3">
      <c r="A1396" s="35"/>
      <c r="B1396" s="715"/>
      <c r="C1396" s="733"/>
      <c r="D1396" s="734"/>
      <c r="E1396" s="30"/>
      <c r="F1396" s="31"/>
      <c r="G1396" s="32"/>
      <c r="H1396" s="33">
        <f t="shared" si="20"/>
        <v>0</v>
      </c>
    </row>
    <row r="1397" spans="1:8" x14ac:dyDescent="0.3">
      <c r="A1397" s="21" t="s">
        <v>19</v>
      </c>
      <c r="B1397" s="7"/>
      <c r="C1397" s="7"/>
      <c r="D1397" s="7"/>
      <c r="E1397" s="22"/>
      <c r="F1397" s="8"/>
      <c r="G1397" s="7"/>
      <c r="H1397" s="37">
        <f>ROUND(SUM(H1390:H1396),0)</f>
        <v>259074</v>
      </c>
    </row>
    <row r="1398" spans="1:8" x14ac:dyDescent="0.3">
      <c r="A1398" s="6"/>
      <c r="B1398" s="7"/>
      <c r="C1398" s="7"/>
      <c r="D1398" s="7"/>
      <c r="E1398" s="22"/>
      <c r="F1398" s="8"/>
      <c r="G1398" s="7"/>
      <c r="H1398" s="9"/>
    </row>
    <row r="1399" spans="1:8" x14ac:dyDescent="0.3">
      <c r="A1399" s="21" t="s">
        <v>20</v>
      </c>
      <c r="B1399" s="7"/>
      <c r="C1399" s="7"/>
      <c r="D1399" s="7"/>
      <c r="E1399" s="22"/>
      <c r="F1399" s="8"/>
      <c r="G1399" s="7"/>
      <c r="H1399" s="9"/>
    </row>
    <row r="1400" spans="1:8" x14ac:dyDescent="0.3">
      <c r="A1400" s="23" t="s">
        <v>10</v>
      </c>
      <c r="B1400" s="26" t="s">
        <v>11</v>
      </c>
      <c r="C1400" s="71" t="s">
        <v>12</v>
      </c>
      <c r="D1400" s="26" t="s">
        <v>13</v>
      </c>
      <c r="E1400" s="718" t="s">
        <v>21</v>
      </c>
      <c r="F1400" s="719"/>
      <c r="G1400" s="26" t="s">
        <v>47</v>
      </c>
      <c r="H1400" s="38" t="s">
        <v>14</v>
      </c>
    </row>
    <row r="1401" spans="1:8" ht="31.2" x14ac:dyDescent="0.3">
      <c r="A1401" s="29"/>
      <c r="B1401" s="72" t="s">
        <v>23</v>
      </c>
      <c r="C1401" s="40">
        <v>1</v>
      </c>
      <c r="D1401" s="40" t="s">
        <v>24</v>
      </c>
      <c r="E1401" s="720">
        <f>+'[1]1- CUADRILLAS'!$D$47</f>
        <v>53500</v>
      </c>
      <c r="F1401" s="721"/>
      <c r="G1401" s="41">
        <v>0.82051046728971899</v>
      </c>
      <c r="H1401" s="42">
        <f>((E1401+F1401)*C1401)*G1401</f>
        <v>43897.309999999969</v>
      </c>
    </row>
    <row r="1402" spans="1:8" x14ac:dyDescent="0.3">
      <c r="A1402" s="43"/>
      <c r="B1402" s="44"/>
      <c r="C1402" s="40"/>
      <c r="D1402" s="40"/>
      <c r="E1402" s="722"/>
      <c r="F1402" s="723"/>
      <c r="G1402" s="41"/>
      <c r="H1402" s="42">
        <f>((E1402+F1402)*C1402)*G1402</f>
        <v>0</v>
      </c>
    </row>
    <row r="1403" spans="1:8" x14ac:dyDescent="0.3">
      <c r="A1403" s="43"/>
      <c r="B1403" s="44"/>
      <c r="C1403" s="40"/>
      <c r="D1403" s="40"/>
      <c r="E1403" s="722"/>
      <c r="F1403" s="723"/>
      <c r="G1403" s="40"/>
      <c r="H1403" s="42"/>
    </row>
    <row r="1404" spans="1:8" x14ac:dyDescent="0.3">
      <c r="A1404" s="21" t="s">
        <v>25</v>
      </c>
      <c r="B1404" s="7"/>
      <c r="C1404" s="7"/>
      <c r="D1404" s="7"/>
      <c r="E1404" s="22"/>
      <c r="F1404" s="8"/>
      <c r="G1404" s="7"/>
      <c r="H1404" s="37">
        <f>(SUM(H1401:H1403))</f>
        <v>43897.309999999969</v>
      </c>
    </row>
    <row r="1405" spans="1:8" x14ac:dyDescent="0.3">
      <c r="A1405" s="6"/>
      <c r="B1405" s="7"/>
      <c r="C1405" s="7"/>
      <c r="D1405" s="7"/>
      <c r="E1405" s="22"/>
      <c r="F1405" s="8"/>
      <c r="G1405" s="7"/>
      <c r="H1405" s="9"/>
    </row>
    <row r="1406" spans="1:8" x14ac:dyDescent="0.3">
      <c r="A1406" s="21" t="s">
        <v>26</v>
      </c>
      <c r="B1406" s="7"/>
      <c r="C1406" s="7"/>
      <c r="D1406" s="7"/>
      <c r="E1406" s="22"/>
      <c r="F1406" s="8"/>
      <c r="G1406" s="7"/>
      <c r="H1406" s="9"/>
    </row>
    <row r="1407" spans="1:8" x14ac:dyDescent="0.3">
      <c r="A1407" s="23" t="s">
        <v>10</v>
      </c>
      <c r="B1407" s="718" t="s">
        <v>11</v>
      </c>
      <c r="C1407" s="719"/>
      <c r="D1407" s="71" t="s">
        <v>12</v>
      </c>
      <c r="E1407" s="26" t="s">
        <v>13</v>
      </c>
      <c r="F1407" s="27" t="s">
        <v>22</v>
      </c>
      <c r="G1407" s="26" t="s">
        <v>48</v>
      </c>
      <c r="H1407" s="38" t="s">
        <v>14</v>
      </c>
    </row>
    <row r="1408" spans="1:8" x14ac:dyDescent="0.3">
      <c r="A1408" s="43"/>
      <c r="B1408" s="724" t="s">
        <v>28</v>
      </c>
      <c r="C1408" s="725"/>
      <c r="D1408" s="40">
        <v>1</v>
      </c>
      <c r="E1408" s="40" t="s">
        <v>29</v>
      </c>
      <c r="F1408" s="41">
        <v>0.16</v>
      </c>
      <c r="G1408" s="40">
        <f>H1404*0.1</f>
        <v>4389.730999999997</v>
      </c>
      <c r="H1408" s="42">
        <f>+G1408*D1408*F1408</f>
        <v>702.3569599999995</v>
      </c>
    </row>
    <row r="1409" spans="1:8" x14ac:dyDescent="0.3">
      <c r="A1409" s="43"/>
      <c r="B1409" s="724" t="s">
        <v>51</v>
      </c>
      <c r="C1409" s="725"/>
      <c r="D1409" s="40">
        <v>1</v>
      </c>
      <c r="E1409" s="40" t="s">
        <v>29</v>
      </c>
      <c r="F1409" s="41">
        <v>0.06</v>
      </c>
      <c r="G1409" s="40">
        <f>+'[1]Estudio de Mercado'!P476</f>
        <v>20518.208000000002</v>
      </c>
      <c r="H1409" s="42">
        <f>+G1409*D1409*F1409</f>
        <v>1231.09248</v>
      </c>
    </row>
    <row r="1410" spans="1:8" x14ac:dyDescent="0.3">
      <c r="A1410" s="21" t="s">
        <v>31</v>
      </c>
      <c r="B1410" s="7"/>
      <c r="C1410" s="7"/>
      <c r="D1410" s="7"/>
      <c r="E1410" s="22"/>
      <c r="F1410" s="8"/>
      <c r="G1410" s="7"/>
      <c r="H1410" s="37">
        <f>ROUND(SUM(H1408:H1409),0)</f>
        <v>1933</v>
      </c>
    </row>
    <row r="1411" spans="1:8" x14ac:dyDescent="0.3">
      <c r="A1411" s="6"/>
      <c r="B1411" s="7"/>
      <c r="C1411" s="7"/>
      <c r="D1411" s="7"/>
      <c r="E1411" s="22"/>
      <c r="F1411" s="8"/>
      <c r="G1411" s="7"/>
      <c r="H1411" s="9"/>
    </row>
    <row r="1412" spans="1:8" x14ac:dyDescent="0.3">
      <c r="A1412" s="21" t="s">
        <v>32</v>
      </c>
      <c r="B1412" s="7"/>
      <c r="C1412" s="7"/>
      <c r="D1412" s="7"/>
      <c r="E1412" s="22"/>
      <c r="F1412" s="8"/>
      <c r="G1412" s="7"/>
      <c r="H1412" s="9"/>
    </row>
    <row r="1413" spans="1:8" x14ac:dyDescent="0.3">
      <c r="A1413" s="23" t="s">
        <v>10</v>
      </c>
      <c r="B1413" s="718" t="s">
        <v>11</v>
      </c>
      <c r="C1413" s="719"/>
      <c r="D1413" s="26" t="s">
        <v>13</v>
      </c>
      <c r="E1413" s="26" t="s">
        <v>12</v>
      </c>
      <c r="F1413" s="27" t="s">
        <v>33</v>
      </c>
      <c r="G1413" s="26" t="s">
        <v>34</v>
      </c>
      <c r="H1413" s="38" t="s">
        <v>14</v>
      </c>
    </row>
    <row r="1414" spans="1:8" x14ac:dyDescent="0.3">
      <c r="A1414" s="43"/>
      <c r="B1414" s="724" t="s">
        <v>35</v>
      </c>
      <c r="C1414" s="725"/>
      <c r="D1414" s="40" t="s">
        <v>36</v>
      </c>
      <c r="E1414" s="40">
        <v>1</v>
      </c>
      <c r="F1414" s="45">
        <f>'[1]Estudio de Mercado'!P483</f>
        <v>102570</v>
      </c>
      <c r="G1414" s="46">
        <v>0.04</v>
      </c>
      <c r="H1414" s="42">
        <f>+F1414*G1414</f>
        <v>4102.8</v>
      </c>
    </row>
    <row r="1415" spans="1:8" x14ac:dyDescent="0.3">
      <c r="A1415" s="43"/>
      <c r="B1415" s="724"/>
      <c r="C1415" s="725"/>
      <c r="D1415" s="47"/>
      <c r="E1415" s="47"/>
      <c r="F1415" s="48"/>
      <c r="G1415" s="49"/>
      <c r="H1415" s="42"/>
    </row>
    <row r="1416" spans="1:8" x14ac:dyDescent="0.3">
      <c r="A1416" s="21" t="s">
        <v>37</v>
      </c>
      <c r="B1416" s="7"/>
      <c r="C1416" s="7"/>
      <c r="D1416" s="7"/>
      <c r="E1416" s="22"/>
      <c r="F1416" s="8"/>
      <c r="G1416" s="7"/>
      <c r="H1416" s="37">
        <f>ROUND(SUM(H1414:H1415),0)</f>
        <v>4103</v>
      </c>
    </row>
    <row r="1417" spans="1:8" x14ac:dyDescent="0.3">
      <c r="A1417" s="21"/>
      <c r="B1417" s="7"/>
      <c r="C1417" s="7"/>
      <c r="D1417" s="7"/>
      <c r="E1417" s="50"/>
      <c r="F1417" s="8"/>
      <c r="G1417" s="7"/>
      <c r="H1417" s="51"/>
    </row>
    <row r="1418" spans="1:8" x14ac:dyDescent="0.3">
      <c r="A1418" s="21" t="s">
        <v>38</v>
      </c>
      <c r="B1418" s="7"/>
      <c r="C1418" s="7"/>
      <c r="D1418" s="7"/>
      <c r="E1418" s="22"/>
      <c r="F1418" s="8"/>
      <c r="G1418" s="7"/>
      <c r="H1418" s="37">
        <f>H1397+H1404+H1410+H1416</f>
        <v>309007.30999999994</v>
      </c>
    </row>
    <row r="1419" spans="1:8" x14ac:dyDescent="0.3">
      <c r="A1419" s="21" t="s">
        <v>39</v>
      </c>
      <c r="B1419" s="7"/>
      <c r="C1419" s="7"/>
      <c r="D1419" s="7"/>
      <c r="E1419" s="22"/>
      <c r="F1419" s="8"/>
      <c r="G1419" s="7"/>
      <c r="H1419" s="52">
        <f>+SUM(H1420:H1423)</f>
        <v>92547.689344999977</v>
      </c>
    </row>
    <row r="1420" spans="1:8" x14ac:dyDescent="0.3">
      <c r="A1420" s="21"/>
      <c r="B1420" s="7"/>
      <c r="C1420" s="7"/>
      <c r="D1420" s="7"/>
      <c r="E1420" s="22"/>
      <c r="F1420" s="48" t="s">
        <v>40</v>
      </c>
      <c r="G1420" s="53">
        <v>0.23</v>
      </c>
      <c r="H1420" s="54">
        <f>+G1420*H1418</f>
        <v>71071.681299999982</v>
      </c>
    </row>
    <row r="1421" spans="1:8" x14ac:dyDescent="0.3">
      <c r="A1421" s="21"/>
      <c r="B1421" s="7"/>
      <c r="C1421" s="7"/>
      <c r="D1421" s="7"/>
      <c r="E1421" s="22"/>
      <c r="F1421" s="48" t="s">
        <v>41</v>
      </c>
      <c r="G1421" s="53">
        <v>0.01</v>
      </c>
      <c r="H1421" s="54">
        <f>+G1421*H1418</f>
        <v>3090.0730999999996</v>
      </c>
    </row>
    <row r="1422" spans="1:8" x14ac:dyDescent="0.3">
      <c r="A1422" s="21"/>
      <c r="B1422" s="7"/>
      <c r="C1422" s="7"/>
      <c r="D1422" s="7"/>
      <c r="E1422" s="22"/>
      <c r="F1422" s="48" t="s">
        <v>42</v>
      </c>
      <c r="G1422" s="53">
        <v>0.05</v>
      </c>
      <c r="H1422" s="54">
        <f>+G1422*H1418</f>
        <v>15450.365499999998</v>
      </c>
    </row>
    <row r="1423" spans="1:8" x14ac:dyDescent="0.3">
      <c r="A1423" s="21"/>
      <c r="B1423" s="7"/>
      <c r="C1423" s="7"/>
      <c r="D1423" s="7"/>
      <c r="E1423" s="22"/>
      <c r="F1423" s="48" t="s">
        <v>43</v>
      </c>
      <c r="G1423" s="53">
        <v>0.19</v>
      </c>
      <c r="H1423" s="54">
        <f>+G1423*H1422</f>
        <v>2935.5694449999996</v>
      </c>
    </row>
    <row r="1424" spans="1:8" x14ac:dyDescent="0.3">
      <c r="A1424" s="21"/>
      <c r="B1424" s="7"/>
      <c r="C1424" s="7"/>
      <c r="D1424" s="7"/>
      <c r="E1424" s="22"/>
      <c r="F1424" s="726" t="s">
        <v>44</v>
      </c>
      <c r="G1424" s="726"/>
      <c r="H1424" s="55">
        <f>+ROUND(H1418+H1419,0)</f>
        <v>401555</v>
      </c>
    </row>
    <row r="1425" spans="1:8" x14ac:dyDescent="0.3">
      <c r="A1425" s="21"/>
      <c r="B1425" s="7"/>
      <c r="C1425" s="7"/>
      <c r="D1425" s="7"/>
      <c r="E1425" s="22"/>
      <c r="F1425" s="8"/>
      <c r="G1425" s="7"/>
      <c r="H1425" s="56"/>
    </row>
    <row r="1426" spans="1:8" ht="16.2" thickBot="1" x14ac:dyDescent="0.35">
      <c r="A1426" s="17"/>
      <c r="B1426" s="18"/>
      <c r="C1426" s="7"/>
      <c r="D1426" s="7"/>
      <c r="E1426" s="22"/>
      <c r="F1426" s="19"/>
      <c r="G1426" s="18"/>
      <c r="H1426" s="20"/>
    </row>
    <row r="1427" spans="1:8" ht="16.2" thickTop="1" x14ac:dyDescent="0.3">
      <c r="A1427" s="6"/>
      <c r="B1427" s="7"/>
      <c r="C1427" s="57"/>
      <c r="D1427" s="58"/>
      <c r="E1427" s="57"/>
      <c r="F1427" s="8"/>
      <c r="G1427" s="7"/>
      <c r="H1427" s="59"/>
    </row>
    <row r="1428" spans="1:8" x14ac:dyDescent="0.3">
      <c r="A1428" s="6"/>
      <c r="B1428" s="7"/>
      <c r="C1428" s="22"/>
      <c r="D1428" s="7"/>
      <c r="E1428" s="22"/>
      <c r="F1428" s="8"/>
      <c r="G1428" s="7"/>
      <c r="H1428" s="59"/>
    </row>
    <row r="1429" spans="1:8" x14ac:dyDescent="0.3">
      <c r="A1429" s="6"/>
      <c r="B1429" s="7"/>
      <c r="C1429" s="22"/>
      <c r="D1429" s="7"/>
      <c r="E1429" s="22"/>
      <c r="F1429" s="8"/>
      <c r="G1429" s="7"/>
      <c r="H1429" s="59"/>
    </row>
    <row r="1430" spans="1:8" x14ac:dyDescent="0.3">
      <c r="A1430" s="6"/>
      <c r="B1430" s="7"/>
      <c r="C1430" s="22"/>
      <c r="D1430" s="7"/>
      <c r="E1430" s="22"/>
      <c r="F1430" s="8"/>
      <c r="G1430" s="7"/>
      <c r="H1430" s="59"/>
    </row>
    <row r="1431" spans="1:8" ht="16.2" thickBot="1" x14ac:dyDescent="0.35">
      <c r="A1431" s="6"/>
      <c r="B1431" s="7"/>
      <c r="C1431" s="7"/>
      <c r="D1431" s="7"/>
      <c r="E1431" s="22"/>
      <c r="F1431" s="699"/>
      <c r="G1431" s="699"/>
      <c r="H1431" s="700"/>
    </row>
    <row r="1432" spans="1:8" x14ac:dyDescent="0.3">
      <c r="A1432" s="60" t="s">
        <v>45</v>
      </c>
      <c r="B1432" s="61"/>
      <c r="C1432" s="61"/>
      <c r="D1432" s="61"/>
      <c r="E1432" s="22"/>
      <c r="F1432" s="8" t="s">
        <v>46</v>
      </c>
      <c r="G1432" s="7"/>
      <c r="H1432" s="9"/>
    </row>
    <row r="1433" spans="1:8" ht="16.2" thickBot="1" x14ac:dyDescent="0.35">
      <c r="A1433" s="484"/>
      <c r="B1433" s="482"/>
      <c r="C1433" s="482"/>
      <c r="D1433" s="482"/>
      <c r="E1433" s="482"/>
      <c r="F1433" s="483"/>
      <c r="G1433" s="482"/>
      <c r="H1433" s="481"/>
    </row>
    <row r="1434" spans="1:8" ht="90" customHeight="1" thickBot="1" x14ac:dyDescent="0.55000000000000004">
      <c r="A1434" s="701" t="str">
        <f>+A118</f>
        <v>REPARACIONES LOCATIVAS LABORATORIO GENETICA REGIONAL NOR OCCIDENTE DEL INSTITUTO NACIONAL DE MEDICINA LEGAL Y CIENCIAS FORENSES.</v>
      </c>
      <c r="B1434" s="702"/>
      <c r="C1434" s="702"/>
      <c r="D1434" s="702"/>
      <c r="E1434" s="702"/>
      <c r="F1434" s="702"/>
      <c r="G1434" s="702"/>
      <c r="H1434" s="703"/>
    </row>
    <row r="1435" spans="1:8" ht="16.2" thickTop="1" x14ac:dyDescent="0.3">
      <c r="A1435" s="704" t="str">
        <f>+A119</f>
        <v>PRESUPUESTO SISTEMA ELÉCTRICO, ILUMINACIÓN Y ALARMAS PARA EL PROYECTO DE REPARACIONES LOCATIVAS SEDE MEDELLIN DEL  INSTITUTO NACIONAL DE MEDICINA LEGAL Y CIENCIAS FORENSES</v>
      </c>
      <c r="B1435" s="705"/>
      <c r="C1435" s="705"/>
      <c r="D1435" s="705"/>
      <c r="E1435" s="705"/>
      <c r="F1435" s="705"/>
      <c r="G1435" s="705"/>
      <c r="H1435" s="706"/>
    </row>
    <row r="1436" spans="1:8" x14ac:dyDescent="0.3">
      <c r="A1436" s="707"/>
      <c r="B1436" s="708"/>
      <c r="C1436" s="708"/>
      <c r="D1436" s="708"/>
      <c r="E1436" s="708"/>
      <c r="F1436" s="708"/>
      <c r="G1436" s="708"/>
      <c r="H1436" s="709"/>
    </row>
    <row r="1437" spans="1:8" x14ac:dyDescent="0.3">
      <c r="A1437" s="710" t="s">
        <v>2</v>
      </c>
      <c r="B1437" s="711"/>
      <c r="C1437" s="711"/>
      <c r="D1437" s="711"/>
      <c r="E1437" s="711"/>
      <c r="F1437" s="711"/>
      <c r="G1437" s="711"/>
      <c r="H1437" s="712"/>
    </row>
    <row r="1438" spans="1:8" x14ac:dyDescent="0.3">
      <c r="A1438" s="6"/>
      <c r="B1438" s="7"/>
      <c r="C1438" s="7"/>
      <c r="D1438" s="7"/>
      <c r="E1438" s="7"/>
      <c r="F1438" s="8"/>
      <c r="G1438" s="7"/>
      <c r="H1438" s="9"/>
    </row>
    <row r="1439" spans="1:8" x14ac:dyDescent="0.3">
      <c r="A1439" s="10" t="s">
        <v>3</v>
      </c>
      <c r="B1439" s="11" t="str">
        <f>+'[1]BASE DEL PRESUPUESTO'!B57</f>
        <v>3.1.27</v>
      </c>
      <c r="C1439" s="12" t="s">
        <v>4</v>
      </c>
      <c r="D1439" s="11" t="str">
        <f>+'[1]BASE DEL PRESUPUESTO'!D57</f>
        <v>UND</v>
      </c>
      <c r="E1439" s="13" t="s">
        <v>5</v>
      </c>
      <c r="F1439" s="14">
        <f>H1473</f>
        <v>260385.53054997564</v>
      </c>
      <c r="G1439" s="12" t="s">
        <v>6</v>
      </c>
      <c r="H1439" s="15" t="str">
        <f>+H124</f>
        <v>ENERO DE 2026</v>
      </c>
    </row>
    <row r="1440" spans="1:8" ht="91.5" customHeight="1" x14ac:dyDescent="0.3">
      <c r="A1440" s="16" t="s">
        <v>8</v>
      </c>
      <c r="B1440" s="713" t="str">
        <f>+'[1]BASE DEL PRESUPUESTO'!C57</f>
        <v>Suministro e instalación de aplique de emergencia Stil LED IP65 3W, para incrustar, carcasa o cuerpo termoplástico ABS moldeado por inyección chasis color blanco, pulsador para TEST de inspección con indicador de carga y falla bicolor, , 126 lm, batería niquel cadmio de 3,6V con autonomía mínima de 90 minutos, tensión de trabajo 110 - 240V. garantía 2 años.  (Incluye cable encauchetado 3x16 AWG LSZH, clavija, conexionado, conectores y demás elementos consumibles para su correcta instalación y puesta en funcionamiento).</v>
      </c>
      <c r="C1440" s="713"/>
      <c r="D1440" s="713"/>
      <c r="E1440" s="713"/>
      <c r="F1440" s="713"/>
      <c r="G1440" s="713"/>
      <c r="H1440" s="714"/>
    </row>
    <row r="1441" spans="1:8" ht="16.2" thickBot="1" x14ac:dyDescent="0.35">
      <c r="A1441" s="17"/>
      <c r="B1441" s="18"/>
      <c r="C1441" s="18"/>
      <c r="D1441" s="18"/>
      <c r="E1441" s="18"/>
      <c r="F1441" s="19"/>
      <c r="G1441" s="18"/>
      <c r="H1441" s="20"/>
    </row>
    <row r="1442" spans="1:8" ht="16.2" thickTop="1" x14ac:dyDescent="0.3">
      <c r="A1442" s="21" t="s">
        <v>9</v>
      </c>
      <c r="B1442" s="7"/>
      <c r="C1442" s="7"/>
      <c r="D1442" s="7"/>
      <c r="E1442" s="22"/>
      <c r="F1442" s="8"/>
      <c r="G1442" s="7"/>
      <c r="H1442" s="9"/>
    </row>
    <row r="1443" spans="1:8" x14ac:dyDescent="0.3">
      <c r="A1443" s="23" t="s">
        <v>10</v>
      </c>
      <c r="B1443" s="24" t="s">
        <v>11</v>
      </c>
      <c r="C1443" s="25"/>
      <c r="D1443" s="25"/>
      <c r="E1443" s="26" t="s">
        <v>12</v>
      </c>
      <c r="F1443" s="27" t="s">
        <v>13</v>
      </c>
      <c r="G1443" s="26" t="s">
        <v>14</v>
      </c>
      <c r="H1443" s="28" t="s">
        <v>15</v>
      </c>
    </row>
    <row r="1444" spans="1:8" ht="29.25" customHeight="1" x14ac:dyDescent="0.3">
      <c r="A1444" s="29"/>
      <c r="B1444" s="715" t="str">
        <f>+'[1]Estudio de Mercado'!C258</f>
        <v>Aplique emergencia Stil Led,autonomia 90 min, 120-277V IP65 3W</v>
      </c>
      <c r="C1444" s="716"/>
      <c r="D1444" s="717"/>
      <c r="E1444" s="30">
        <v>1</v>
      </c>
      <c r="F1444" s="31" t="s">
        <v>13</v>
      </c>
      <c r="G1444" s="32">
        <v>120000</v>
      </c>
      <c r="H1444" s="33">
        <f t="shared" ref="H1444:H1450" si="21">+E1444*G1444</f>
        <v>120000</v>
      </c>
    </row>
    <row r="1445" spans="1:8" x14ac:dyDescent="0.3">
      <c r="A1445" s="29"/>
      <c r="B1445" s="715" t="str">
        <f>+'[1]Estudio de Mercado'!C37</f>
        <v>Cable de Cu encauchetado 3x16 AWG</v>
      </c>
      <c r="C1445" s="716"/>
      <c r="D1445" s="717"/>
      <c r="E1445" s="30">
        <v>1</v>
      </c>
      <c r="F1445" s="31" t="s">
        <v>16</v>
      </c>
      <c r="G1445" s="32">
        <f>'[1]Estudio de Mercado'!P37</f>
        <v>5064</v>
      </c>
      <c r="H1445" s="33">
        <f t="shared" si="21"/>
        <v>5064</v>
      </c>
    </row>
    <row r="1446" spans="1:8" x14ac:dyDescent="0.3">
      <c r="A1446" s="29"/>
      <c r="B1446" s="715" t="str">
        <f>+'[1]Estudio de Mercado'!C200</f>
        <v>Clavija 15A 125V aérea NEMA 6-15PV</v>
      </c>
      <c r="C1446" s="716"/>
      <c r="D1446" s="717"/>
      <c r="E1446" s="30">
        <v>1</v>
      </c>
      <c r="F1446" s="31" t="s">
        <v>13</v>
      </c>
      <c r="G1446" s="32">
        <v>80500</v>
      </c>
      <c r="H1446" s="33">
        <f t="shared" si="21"/>
        <v>80500</v>
      </c>
    </row>
    <row r="1447" spans="1:8" x14ac:dyDescent="0.3">
      <c r="A1447" s="29"/>
      <c r="B1447" s="715" t="s">
        <v>49</v>
      </c>
      <c r="C1447" s="733"/>
      <c r="D1447" s="734"/>
      <c r="E1447" s="30">
        <v>1</v>
      </c>
      <c r="F1447" s="31" t="s">
        <v>18</v>
      </c>
      <c r="G1447" s="32">
        <f>'[1]Estudio de Mercado'!P234</f>
        <v>2556</v>
      </c>
      <c r="H1447" s="33">
        <f t="shared" si="21"/>
        <v>2556</v>
      </c>
    </row>
    <row r="1448" spans="1:8" x14ac:dyDescent="0.3">
      <c r="A1448" s="35"/>
      <c r="B1448" s="715"/>
      <c r="C1448" s="733"/>
      <c r="D1448" s="734"/>
      <c r="E1448" s="30"/>
      <c r="F1448" s="31"/>
      <c r="G1448" s="32"/>
      <c r="H1448" s="33">
        <f t="shared" si="21"/>
        <v>0</v>
      </c>
    </row>
    <row r="1449" spans="1:8" x14ac:dyDescent="0.3">
      <c r="A1449" s="35"/>
      <c r="B1449" s="715"/>
      <c r="C1449" s="733"/>
      <c r="D1449" s="734"/>
      <c r="E1449" s="30"/>
      <c r="F1449" s="31"/>
      <c r="G1449" s="34"/>
      <c r="H1449" s="33">
        <f t="shared" si="21"/>
        <v>0</v>
      </c>
    </row>
    <row r="1450" spans="1:8" x14ac:dyDescent="0.3">
      <c r="A1450" s="35"/>
      <c r="B1450" s="715"/>
      <c r="C1450" s="733"/>
      <c r="D1450" s="734"/>
      <c r="E1450" s="30"/>
      <c r="F1450" s="31"/>
      <c r="G1450" s="32"/>
      <c r="H1450" s="33">
        <f t="shared" si="21"/>
        <v>0</v>
      </c>
    </row>
    <row r="1451" spans="1:8" x14ac:dyDescent="0.3">
      <c r="A1451" s="21" t="s">
        <v>19</v>
      </c>
      <c r="B1451" s="7"/>
      <c r="C1451" s="7"/>
      <c r="D1451" s="7"/>
      <c r="E1451" s="22"/>
      <c r="F1451" s="8"/>
      <c r="G1451" s="7"/>
      <c r="H1451" s="37">
        <f>ROUND(SUM(H1444:H1450),0)</f>
        <v>208120</v>
      </c>
    </row>
    <row r="1452" spans="1:8" x14ac:dyDescent="0.3">
      <c r="A1452" s="6"/>
      <c r="B1452" s="7"/>
      <c r="C1452" s="7"/>
      <c r="D1452" s="7"/>
      <c r="E1452" s="22"/>
      <c r="F1452" s="8"/>
      <c r="G1452" s="7"/>
      <c r="H1452" s="9"/>
    </row>
    <row r="1453" spans="1:8" x14ac:dyDescent="0.3">
      <c r="A1453" s="21" t="s">
        <v>20</v>
      </c>
      <c r="B1453" s="7"/>
      <c r="C1453" s="7"/>
      <c r="D1453" s="7"/>
      <c r="E1453" s="22"/>
      <c r="F1453" s="8"/>
      <c r="G1453" s="7"/>
      <c r="H1453" s="9"/>
    </row>
    <row r="1454" spans="1:8" x14ac:dyDescent="0.3">
      <c r="A1454" s="23" t="s">
        <v>10</v>
      </c>
      <c r="B1454" s="26" t="s">
        <v>11</v>
      </c>
      <c r="C1454" s="71" t="s">
        <v>12</v>
      </c>
      <c r="D1454" s="26" t="s">
        <v>13</v>
      </c>
      <c r="E1454" s="718" t="s">
        <v>21</v>
      </c>
      <c r="F1454" s="719"/>
      <c r="G1454" s="26" t="s">
        <v>47</v>
      </c>
      <c r="H1454" s="38" t="s">
        <v>14</v>
      </c>
    </row>
    <row r="1455" spans="1:8" ht="31.2" x14ac:dyDescent="0.3">
      <c r="A1455" s="29"/>
      <c r="B1455" s="72" t="s">
        <v>23</v>
      </c>
      <c r="C1455" s="40">
        <v>1</v>
      </c>
      <c r="D1455" s="40" t="s">
        <v>24</v>
      </c>
      <c r="E1455" s="720">
        <f>+'[1]1- CUADRILLAS'!$D$47</f>
        <v>53500</v>
      </c>
      <c r="F1455" s="721"/>
      <c r="G1455" s="41">
        <v>0.84100057102758208</v>
      </c>
      <c r="H1455" s="42">
        <f>((E1455+F1455)*C1455)*G1455</f>
        <v>44993.530549975643</v>
      </c>
    </row>
    <row r="1456" spans="1:8" x14ac:dyDescent="0.3">
      <c r="A1456" s="43"/>
      <c r="B1456" s="44"/>
      <c r="C1456" s="40"/>
      <c r="D1456" s="40"/>
      <c r="E1456" s="722"/>
      <c r="F1456" s="723"/>
      <c r="G1456" s="41"/>
      <c r="H1456" s="42">
        <f>((E1456+F1456)*C1456)*G1456</f>
        <v>0</v>
      </c>
    </row>
    <row r="1457" spans="1:8" x14ac:dyDescent="0.3">
      <c r="A1457" s="43"/>
      <c r="B1457" s="44"/>
      <c r="C1457" s="40"/>
      <c r="D1457" s="40"/>
      <c r="E1457" s="722"/>
      <c r="F1457" s="723"/>
      <c r="G1457" s="40"/>
      <c r="H1457" s="42"/>
    </row>
    <row r="1458" spans="1:8" x14ac:dyDescent="0.3">
      <c r="A1458" s="21" t="s">
        <v>25</v>
      </c>
      <c r="B1458" s="7"/>
      <c r="C1458" s="7"/>
      <c r="D1458" s="7"/>
      <c r="E1458" s="22"/>
      <c r="F1458" s="8"/>
      <c r="G1458" s="7"/>
      <c r="H1458" s="37">
        <f>(SUM(H1455:H1457))</f>
        <v>44993.530549975643</v>
      </c>
    </row>
    <row r="1459" spans="1:8" x14ac:dyDescent="0.3">
      <c r="A1459" s="6"/>
      <c r="B1459" s="7"/>
      <c r="C1459" s="7"/>
      <c r="D1459" s="7"/>
      <c r="E1459" s="22"/>
      <c r="F1459" s="8"/>
      <c r="G1459" s="7"/>
      <c r="H1459" s="9"/>
    </row>
    <row r="1460" spans="1:8" x14ac:dyDescent="0.3">
      <c r="A1460" s="21" t="s">
        <v>26</v>
      </c>
      <c r="B1460" s="7"/>
      <c r="C1460" s="7"/>
      <c r="D1460" s="7"/>
      <c r="E1460" s="22"/>
      <c r="F1460" s="8"/>
      <c r="G1460" s="7"/>
      <c r="H1460" s="9"/>
    </row>
    <row r="1461" spans="1:8" x14ac:dyDescent="0.3">
      <c r="A1461" s="23" t="s">
        <v>10</v>
      </c>
      <c r="B1461" s="718" t="s">
        <v>11</v>
      </c>
      <c r="C1461" s="719"/>
      <c r="D1461" s="71" t="s">
        <v>12</v>
      </c>
      <c r="E1461" s="26" t="s">
        <v>13</v>
      </c>
      <c r="F1461" s="27" t="s">
        <v>22</v>
      </c>
      <c r="G1461" s="26" t="s">
        <v>48</v>
      </c>
      <c r="H1461" s="38" t="s">
        <v>14</v>
      </c>
    </row>
    <row r="1462" spans="1:8" x14ac:dyDescent="0.3">
      <c r="A1462" s="43"/>
      <c r="B1462" s="724" t="s">
        <v>28</v>
      </c>
      <c r="C1462" s="725"/>
      <c r="D1462" s="40">
        <v>1</v>
      </c>
      <c r="E1462" s="40" t="s">
        <v>29</v>
      </c>
      <c r="F1462" s="41">
        <v>0.08</v>
      </c>
      <c r="G1462" s="40">
        <f>H1458*0.1</f>
        <v>4499.3530549975649</v>
      </c>
      <c r="H1462" s="42">
        <f>+G1462*D1462*F1462</f>
        <v>359.94824439980522</v>
      </c>
    </row>
    <row r="1463" spans="1:8" x14ac:dyDescent="0.3">
      <c r="A1463" s="43"/>
      <c r="B1463" s="724" t="s">
        <v>51</v>
      </c>
      <c r="C1463" s="725"/>
      <c r="D1463" s="40">
        <v>1</v>
      </c>
      <c r="E1463" s="40" t="s">
        <v>29</v>
      </c>
      <c r="F1463" s="41">
        <v>0.06</v>
      </c>
      <c r="G1463" s="40">
        <f>+'[1]Estudio de Mercado'!P476</f>
        <v>20518.208000000002</v>
      </c>
      <c r="H1463" s="42">
        <f>+G1463*D1463*F1463</f>
        <v>1231.09248</v>
      </c>
    </row>
    <row r="1464" spans="1:8" x14ac:dyDescent="0.3">
      <c r="A1464" s="43"/>
      <c r="B1464" s="724" t="s">
        <v>30</v>
      </c>
      <c r="C1464" s="725"/>
      <c r="D1464" s="40">
        <v>1</v>
      </c>
      <c r="E1464" s="40" t="s">
        <v>29</v>
      </c>
      <c r="F1464" s="41">
        <v>0.06</v>
      </c>
      <c r="G1464" s="40">
        <f>+'[1]Estudio de Mercado'!$P$477</f>
        <v>26300</v>
      </c>
      <c r="H1464" s="42">
        <f>+G1464*D1464*F1464</f>
        <v>1578</v>
      </c>
    </row>
    <row r="1465" spans="1:8" x14ac:dyDescent="0.3">
      <c r="A1465" s="21" t="s">
        <v>31</v>
      </c>
      <c r="B1465" s="7"/>
      <c r="C1465" s="7"/>
      <c r="D1465" s="7"/>
      <c r="E1465" s="22"/>
      <c r="F1465" s="8"/>
      <c r="G1465" s="7"/>
      <c r="H1465" s="37">
        <f>ROUND(SUM(H1462:H1464),0)</f>
        <v>3169</v>
      </c>
    </row>
    <row r="1466" spans="1:8" x14ac:dyDescent="0.3">
      <c r="A1466" s="6"/>
      <c r="B1466" s="7"/>
      <c r="C1466" s="7"/>
      <c r="D1466" s="7"/>
      <c r="E1466" s="22"/>
      <c r="F1466" s="8"/>
      <c r="G1466" s="7"/>
      <c r="H1466" s="9"/>
    </row>
    <row r="1467" spans="1:8" x14ac:dyDescent="0.3">
      <c r="A1467" s="21" t="s">
        <v>32</v>
      </c>
      <c r="B1467" s="7"/>
      <c r="C1467" s="7"/>
      <c r="D1467" s="7"/>
      <c r="E1467" s="22"/>
      <c r="F1467" s="8"/>
      <c r="G1467" s="7"/>
      <c r="H1467" s="9"/>
    </row>
    <row r="1468" spans="1:8" x14ac:dyDescent="0.3">
      <c r="A1468" s="23" t="s">
        <v>10</v>
      </c>
      <c r="B1468" s="718" t="s">
        <v>11</v>
      </c>
      <c r="C1468" s="719"/>
      <c r="D1468" s="26" t="s">
        <v>13</v>
      </c>
      <c r="E1468" s="26" t="s">
        <v>12</v>
      </c>
      <c r="F1468" s="27" t="s">
        <v>33</v>
      </c>
      <c r="G1468" s="26" t="s">
        <v>34</v>
      </c>
      <c r="H1468" s="38" t="s">
        <v>14</v>
      </c>
    </row>
    <row r="1469" spans="1:8" x14ac:dyDescent="0.3">
      <c r="A1469" s="43"/>
      <c r="B1469" s="724" t="s">
        <v>35</v>
      </c>
      <c r="C1469" s="725"/>
      <c r="D1469" s="40" t="s">
        <v>36</v>
      </c>
      <c r="E1469" s="40">
        <v>1</v>
      </c>
      <c r="F1469" s="45">
        <f>'[1]Estudio de Mercado'!P483</f>
        <v>102570</v>
      </c>
      <c r="G1469" s="46">
        <v>0.04</v>
      </c>
      <c r="H1469" s="42">
        <f>+F1469*G1469</f>
        <v>4102.8</v>
      </c>
    </row>
    <row r="1470" spans="1:8" x14ac:dyDescent="0.3">
      <c r="A1470" s="43"/>
      <c r="B1470" s="724"/>
      <c r="C1470" s="725"/>
      <c r="D1470" s="47"/>
      <c r="E1470" s="47"/>
      <c r="F1470" s="48"/>
      <c r="G1470" s="49"/>
      <c r="H1470" s="42"/>
    </row>
    <row r="1471" spans="1:8" x14ac:dyDescent="0.3">
      <c r="A1471" s="21" t="s">
        <v>37</v>
      </c>
      <c r="B1471" s="7"/>
      <c r="C1471" s="7"/>
      <c r="D1471" s="7"/>
      <c r="E1471" s="22"/>
      <c r="F1471" s="8"/>
      <c r="G1471" s="7"/>
      <c r="H1471" s="37">
        <f>ROUND(SUM(H1469:H1470),0)</f>
        <v>4103</v>
      </c>
    </row>
    <row r="1472" spans="1:8" x14ac:dyDescent="0.3">
      <c r="A1472" s="21"/>
      <c r="B1472" s="7"/>
      <c r="C1472" s="7"/>
      <c r="D1472" s="7"/>
      <c r="E1472" s="50"/>
      <c r="F1472" s="8"/>
      <c r="G1472" s="7"/>
      <c r="H1472" s="51"/>
    </row>
    <row r="1473" spans="1:8" x14ac:dyDescent="0.3">
      <c r="A1473" s="21" t="s">
        <v>38</v>
      </c>
      <c r="B1473" s="7"/>
      <c r="C1473" s="7"/>
      <c r="D1473" s="7"/>
      <c r="E1473" s="22"/>
      <c r="F1473" s="8"/>
      <c r="G1473" s="7"/>
      <c r="H1473" s="37">
        <f>H1451+H1458+H1465+H1471</f>
        <v>260385.53054997564</v>
      </c>
    </row>
    <row r="1474" spans="1:8" x14ac:dyDescent="0.3">
      <c r="A1474" s="21" t="s">
        <v>39</v>
      </c>
      <c r="B1474" s="7"/>
      <c r="C1474" s="7"/>
      <c r="D1474" s="7"/>
      <c r="E1474" s="22"/>
      <c r="F1474" s="8"/>
      <c r="G1474" s="7"/>
      <c r="H1474" s="52">
        <f>+SUM(H1475:H1478)</f>
        <v>77985.466399717712</v>
      </c>
    </row>
    <row r="1475" spans="1:8" x14ac:dyDescent="0.3">
      <c r="A1475" s="21"/>
      <c r="B1475" s="7"/>
      <c r="C1475" s="7"/>
      <c r="D1475" s="7"/>
      <c r="E1475" s="22"/>
      <c r="F1475" s="48" t="s">
        <v>40</v>
      </c>
      <c r="G1475" s="53">
        <v>0.23</v>
      </c>
      <c r="H1475" s="54">
        <f>+G1475*H1473</f>
        <v>59888.672026494402</v>
      </c>
    </row>
    <row r="1476" spans="1:8" x14ac:dyDescent="0.3">
      <c r="A1476" s="21"/>
      <c r="B1476" s="7"/>
      <c r="C1476" s="7"/>
      <c r="D1476" s="7"/>
      <c r="E1476" s="22"/>
      <c r="F1476" s="48" t="s">
        <v>41</v>
      </c>
      <c r="G1476" s="53">
        <v>0.01</v>
      </c>
      <c r="H1476" s="54">
        <f>+G1476*H1473</f>
        <v>2603.8553054997565</v>
      </c>
    </row>
    <row r="1477" spans="1:8" x14ac:dyDescent="0.3">
      <c r="A1477" s="21"/>
      <c r="B1477" s="7"/>
      <c r="C1477" s="7"/>
      <c r="D1477" s="7"/>
      <c r="E1477" s="22"/>
      <c r="F1477" s="48" t="s">
        <v>42</v>
      </c>
      <c r="G1477" s="53">
        <v>0.05</v>
      </c>
      <c r="H1477" s="54">
        <f>+G1477*H1473</f>
        <v>13019.276527498783</v>
      </c>
    </row>
    <row r="1478" spans="1:8" x14ac:dyDescent="0.3">
      <c r="A1478" s="21"/>
      <c r="B1478" s="7"/>
      <c r="C1478" s="7"/>
      <c r="D1478" s="7"/>
      <c r="E1478" s="22"/>
      <c r="F1478" s="48" t="s">
        <v>43</v>
      </c>
      <c r="G1478" s="53">
        <v>0.19</v>
      </c>
      <c r="H1478" s="54">
        <f>+G1478*H1477</f>
        <v>2473.6625402247687</v>
      </c>
    </row>
    <row r="1479" spans="1:8" x14ac:dyDescent="0.3">
      <c r="A1479" s="21"/>
      <c r="B1479" s="7"/>
      <c r="C1479" s="7"/>
      <c r="D1479" s="7"/>
      <c r="E1479" s="22"/>
      <c r="F1479" s="726" t="s">
        <v>44</v>
      </c>
      <c r="G1479" s="726"/>
      <c r="H1479" s="55">
        <f>+ROUND(H1473+H1474,0)</f>
        <v>338371</v>
      </c>
    </row>
    <row r="1480" spans="1:8" x14ac:dyDescent="0.3">
      <c r="A1480" s="21"/>
      <c r="B1480" s="7"/>
      <c r="C1480" s="7"/>
      <c r="D1480" s="7"/>
      <c r="E1480" s="22"/>
      <c r="F1480" s="8"/>
      <c r="G1480" s="7"/>
      <c r="H1480" s="56"/>
    </row>
    <row r="1481" spans="1:8" ht="16.2" thickBot="1" x14ac:dyDescent="0.35">
      <c r="A1481" s="17"/>
      <c r="B1481" s="18"/>
      <c r="C1481" s="7"/>
      <c r="D1481" s="7"/>
      <c r="E1481" s="22"/>
      <c r="F1481" s="19"/>
      <c r="G1481" s="18"/>
      <c r="H1481" s="20"/>
    </row>
    <row r="1482" spans="1:8" ht="16.2" thickTop="1" x14ac:dyDescent="0.3">
      <c r="A1482" s="6"/>
      <c r="B1482" s="7"/>
      <c r="C1482" s="57"/>
      <c r="D1482" s="58"/>
      <c r="E1482" s="57"/>
      <c r="F1482" s="8"/>
      <c r="G1482" s="7"/>
      <c r="H1482" s="59"/>
    </row>
    <row r="1483" spans="1:8" x14ac:dyDescent="0.3">
      <c r="A1483" s="6"/>
      <c r="B1483" s="7"/>
      <c r="C1483" s="22"/>
      <c r="D1483" s="7"/>
      <c r="E1483" s="22"/>
      <c r="F1483" s="8"/>
      <c r="G1483" s="7"/>
      <c r="H1483" s="59"/>
    </row>
    <row r="1484" spans="1:8" x14ac:dyDescent="0.3">
      <c r="A1484" s="6"/>
      <c r="B1484" s="7"/>
      <c r="C1484" s="22"/>
      <c r="D1484" s="7"/>
      <c r="E1484" s="22"/>
      <c r="F1484" s="8"/>
      <c r="G1484" s="7"/>
      <c r="H1484" s="59"/>
    </row>
    <row r="1485" spans="1:8" x14ac:dyDescent="0.3">
      <c r="A1485" s="6"/>
      <c r="B1485" s="7"/>
      <c r="C1485" s="22"/>
      <c r="D1485" s="7"/>
      <c r="E1485" s="22"/>
      <c r="F1485" s="8"/>
      <c r="G1485" s="7"/>
      <c r="H1485" s="59"/>
    </row>
    <row r="1486" spans="1:8" ht="16.2" thickBot="1" x14ac:dyDescent="0.35">
      <c r="A1486" s="6"/>
      <c r="B1486" s="7"/>
      <c r="C1486" s="7"/>
      <c r="D1486" s="7"/>
      <c r="E1486" s="22"/>
      <c r="F1486" s="699"/>
      <c r="G1486" s="699"/>
      <c r="H1486" s="700"/>
    </row>
    <row r="1487" spans="1:8" x14ac:dyDescent="0.3">
      <c r="A1487" s="60" t="s">
        <v>45</v>
      </c>
      <c r="B1487" s="61"/>
      <c r="C1487" s="61"/>
      <c r="D1487" s="61"/>
      <c r="E1487" s="22"/>
      <c r="F1487" s="8" t="s">
        <v>46</v>
      </c>
      <c r="G1487" s="7"/>
      <c r="H1487" s="9"/>
    </row>
    <row r="1488" spans="1:8" ht="16.2" thickBot="1" x14ac:dyDescent="0.35">
      <c r="A1488" s="484"/>
      <c r="B1488" s="482"/>
      <c r="C1488" s="482"/>
      <c r="D1488" s="482"/>
      <c r="E1488" s="482"/>
      <c r="F1488" s="483"/>
      <c r="G1488" s="482"/>
      <c r="H1488" s="481"/>
    </row>
    <row r="1489" spans="1:8" ht="84" customHeight="1" thickBot="1" x14ac:dyDescent="0.55000000000000004">
      <c r="A1489" s="701" t="str">
        <f>+A63</f>
        <v>REPARACIONES LOCATIVAS LABORATORIO GENETICA REGIONAL NOR OCCIDENTE DEL INSTITUTO NACIONAL DE MEDICINA LEGAL Y CIENCIAS FORENSES.</v>
      </c>
      <c r="B1489" s="702"/>
      <c r="C1489" s="702"/>
      <c r="D1489" s="702"/>
      <c r="E1489" s="702"/>
      <c r="F1489" s="702"/>
      <c r="G1489" s="702"/>
      <c r="H1489" s="703"/>
    </row>
    <row r="1490" spans="1:8" ht="16.2" thickTop="1" x14ac:dyDescent="0.3">
      <c r="A1490" s="704" t="str">
        <f>+A64</f>
        <v>PRESUPUESTO SISTEMA ELÉCTRICO, ILUMINACIÓN Y ALARMAS PARA EL PROYECTO DE REPARACIONES LOCATIVAS SEDE MEDELLIN DEL  INSTITUTO NACIONAL DE MEDICINA LEGAL Y CIENCIAS FORENSES</v>
      </c>
      <c r="B1490" s="705"/>
      <c r="C1490" s="705"/>
      <c r="D1490" s="705"/>
      <c r="E1490" s="705"/>
      <c r="F1490" s="705"/>
      <c r="G1490" s="705"/>
      <c r="H1490" s="706"/>
    </row>
    <row r="1491" spans="1:8" x14ac:dyDescent="0.3">
      <c r="A1491" s="707"/>
      <c r="B1491" s="708"/>
      <c r="C1491" s="708"/>
      <c r="D1491" s="708"/>
      <c r="E1491" s="708"/>
      <c r="F1491" s="708"/>
      <c r="G1491" s="708"/>
      <c r="H1491" s="709"/>
    </row>
    <row r="1492" spans="1:8" x14ac:dyDescent="0.3">
      <c r="A1492" s="710" t="s">
        <v>2</v>
      </c>
      <c r="B1492" s="711"/>
      <c r="C1492" s="711"/>
      <c r="D1492" s="711"/>
      <c r="E1492" s="711"/>
      <c r="F1492" s="711"/>
      <c r="G1492" s="711"/>
      <c r="H1492" s="712"/>
    </row>
    <row r="1493" spans="1:8" x14ac:dyDescent="0.3">
      <c r="A1493" s="6"/>
      <c r="B1493" s="7"/>
      <c r="C1493" s="7"/>
      <c r="D1493" s="7"/>
      <c r="E1493" s="7"/>
      <c r="F1493" s="8"/>
      <c r="G1493" s="7"/>
      <c r="H1493" s="9"/>
    </row>
    <row r="1494" spans="1:8" x14ac:dyDescent="0.3">
      <c r="A1494" s="10" t="s">
        <v>3</v>
      </c>
      <c r="B1494" s="11" t="str">
        <f>+'[1]BASE DEL PRESUPUESTO'!B58</f>
        <v>3.1.28</v>
      </c>
      <c r="C1494" s="12" t="s">
        <v>4</v>
      </c>
      <c r="D1494" s="11" t="str">
        <f>+'[1]BASE DEL PRESUPUESTO'!D58</f>
        <v>UND</v>
      </c>
      <c r="E1494" s="13" t="s">
        <v>5</v>
      </c>
      <c r="F1494" s="14">
        <f>H1527</f>
        <v>243280.49056920636</v>
      </c>
      <c r="G1494" s="12" t="s">
        <v>6</v>
      </c>
      <c r="H1494" s="15" t="str">
        <f>+H69</f>
        <v>ENERO DE 2026</v>
      </c>
    </row>
    <row r="1495" spans="1:8" ht="66" customHeight="1" x14ac:dyDescent="0.3">
      <c r="A1495" s="16" t="s">
        <v>8</v>
      </c>
      <c r="B1495" s="713" t="str">
        <f>+'[1]BASE DEL PRESUPUESTO'!C58</f>
        <v xml:space="preserve">Suministro e instalación de aplique de emergencia Stil LED aviso de salida 1W letras verdes, carcasa o cuerpo termoplástico ABS moldeado por inyección casis color blanco, IP20, batería niquel cadmio de 1,2V con autonomia mínima de 90 minutos, recarga automática después de descargado, tensión de trabajo 110V/277V, garantía 2 años. (Incluye cable encauchetado 3x16 AWG, clavija, conexionado, conectores y demás elementos consumibles para su correcta instalación y puesta en funcionamiento). </v>
      </c>
      <c r="C1495" s="713"/>
      <c r="D1495" s="713"/>
      <c r="E1495" s="713"/>
      <c r="F1495" s="713"/>
      <c r="G1495" s="713"/>
      <c r="H1495" s="714"/>
    </row>
    <row r="1496" spans="1:8" ht="16.2" thickBot="1" x14ac:dyDescent="0.35">
      <c r="A1496" s="17"/>
      <c r="B1496" s="18"/>
      <c r="C1496" s="18"/>
      <c r="D1496" s="18"/>
      <c r="E1496" s="18"/>
      <c r="F1496" s="19"/>
      <c r="G1496" s="18"/>
      <c r="H1496" s="20"/>
    </row>
    <row r="1497" spans="1:8" ht="16.2" thickTop="1" x14ac:dyDescent="0.3">
      <c r="A1497" s="21" t="s">
        <v>9</v>
      </c>
      <c r="B1497" s="7"/>
      <c r="C1497" s="7"/>
      <c r="D1497" s="7"/>
      <c r="E1497" s="22"/>
      <c r="F1497" s="8"/>
      <c r="G1497" s="7"/>
      <c r="H1497" s="9"/>
    </row>
    <row r="1498" spans="1:8" x14ac:dyDescent="0.3">
      <c r="A1498" s="23" t="s">
        <v>10</v>
      </c>
      <c r="B1498" s="24" t="s">
        <v>11</v>
      </c>
      <c r="C1498" s="25"/>
      <c r="D1498" s="25"/>
      <c r="E1498" s="26" t="s">
        <v>12</v>
      </c>
      <c r="F1498" s="27" t="s">
        <v>13</v>
      </c>
      <c r="G1498" s="26" t="s">
        <v>14</v>
      </c>
      <c r="H1498" s="28" t="s">
        <v>15</v>
      </c>
    </row>
    <row r="1499" spans="1:8" ht="27" customHeight="1" x14ac:dyDescent="0.3">
      <c r="A1499" s="29"/>
      <c r="B1499" s="735" t="str">
        <f>+'[1]Estudio de Mercado'!C259</f>
        <v>Aplique emergencia aviso salida 1W, autonomia 90 min, 120-277V, IP20</v>
      </c>
      <c r="C1499" s="736"/>
      <c r="D1499" s="737"/>
      <c r="E1499" s="30">
        <v>1</v>
      </c>
      <c r="F1499" s="31" t="s">
        <v>13</v>
      </c>
      <c r="G1499" s="32">
        <v>100500</v>
      </c>
      <c r="H1499" s="33">
        <f t="shared" ref="H1499:H1505" si="22">+E1499*G1499</f>
        <v>100500</v>
      </c>
    </row>
    <row r="1500" spans="1:8" x14ac:dyDescent="0.3">
      <c r="A1500" s="29"/>
      <c r="B1500" s="735" t="str">
        <f>+'[1]Estudio de Mercado'!C37</f>
        <v>Cable de Cu encauchetado 3x16 AWG</v>
      </c>
      <c r="C1500" s="736"/>
      <c r="D1500" s="737"/>
      <c r="E1500" s="30">
        <v>1.5</v>
      </c>
      <c r="F1500" s="31" t="s">
        <v>16</v>
      </c>
      <c r="G1500" s="32">
        <f>'[1]Estudio de Mercado'!P37</f>
        <v>5064</v>
      </c>
      <c r="H1500" s="33">
        <f t="shared" si="22"/>
        <v>7596</v>
      </c>
    </row>
    <row r="1501" spans="1:8" x14ac:dyDescent="0.3">
      <c r="A1501" s="29"/>
      <c r="B1501" s="735" t="str">
        <f>+'[1]Estudio de Mercado'!C200</f>
        <v>Clavija 15A 125V aérea NEMA 6-15PV</v>
      </c>
      <c r="C1501" s="736"/>
      <c r="D1501" s="737"/>
      <c r="E1501" s="30">
        <v>1</v>
      </c>
      <c r="F1501" s="31" t="s">
        <v>13</v>
      </c>
      <c r="G1501" s="32">
        <v>80500</v>
      </c>
      <c r="H1501" s="33">
        <f t="shared" si="22"/>
        <v>80500</v>
      </c>
    </row>
    <row r="1502" spans="1:8" x14ac:dyDescent="0.3">
      <c r="A1502" s="29"/>
      <c r="B1502" s="715" t="s">
        <v>49</v>
      </c>
      <c r="C1502" s="733"/>
      <c r="D1502" s="734"/>
      <c r="E1502" s="30">
        <v>1</v>
      </c>
      <c r="F1502" s="31" t="s">
        <v>18</v>
      </c>
      <c r="G1502" s="32">
        <f>'[1]Estudio de Mercado'!P234</f>
        <v>2556</v>
      </c>
      <c r="H1502" s="33">
        <f t="shared" si="22"/>
        <v>2556</v>
      </c>
    </row>
    <row r="1503" spans="1:8" x14ac:dyDescent="0.3">
      <c r="A1503" s="35"/>
      <c r="B1503" s="715"/>
      <c r="C1503" s="733"/>
      <c r="D1503" s="734"/>
      <c r="E1503" s="30"/>
      <c r="F1503" s="31"/>
      <c r="G1503" s="32"/>
      <c r="H1503" s="33">
        <f t="shared" si="22"/>
        <v>0</v>
      </c>
    </row>
    <row r="1504" spans="1:8" x14ac:dyDescent="0.3">
      <c r="A1504" s="35"/>
      <c r="B1504" s="715"/>
      <c r="C1504" s="733"/>
      <c r="D1504" s="734"/>
      <c r="E1504" s="30"/>
      <c r="F1504" s="31"/>
      <c r="G1504" s="34"/>
      <c r="H1504" s="33">
        <f t="shared" si="22"/>
        <v>0</v>
      </c>
    </row>
    <row r="1505" spans="1:8" x14ac:dyDescent="0.3">
      <c r="A1505" s="35"/>
      <c r="B1505" s="715"/>
      <c r="C1505" s="733"/>
      <c r="D1505" s="734"/>
      <c r="E1505" s="30"/>
      <c r="F1505" s="31"/>
      <c r="G1505" s="32"/>
      <c r="H1505" s="33">
        <f t="shared" si="22"/>
        <v>0</v>
      </c>
    </row>
    <row r="1506" spans="1:8" x14ac:dyDescent="0.3">
      <c r="A1506" s="21" t="s">
        <v>19</v>
      </c>
      <c r="B1506" s="7"/>
      <c r="C1506" s="7"/>
      <c r="D1506" s="7"/>
      <c r="E1506" s="22"/>
      <c r="F1506" s="8"/>
      <c r="G1506" s="7"/>
      <c r="H1506" s="37">
        <f>ROUND(SUM(H1499:H1505),0)</f>
        <v>191152</v>
      </c>
    </row>
    <row r="1507" spans="1:8" x14ac:dyDescent="0.3">
      <c r="A1507" s="6"/>
      <c r="B1507" s="7"/>
      <c r="C1507" s="7"/>
      <c r="D1507" s="7"/>
      <c r="E1507" s="22"/>
      <c r="F1507" s="8"/>
      <c r="G1507" s="7"/>
      <c r="H1507" s="9"/>
    </row>
    <row r="1508" spans="1:8" x14ac:dyDescent="0.3">
      <c r="A1508" s="21" t="s">
        <v>20</v>
      </c>
      <c r="B1508" s="7"/>
      <c r="C1508" s="7"/>
      <c r="D1508" s="7"/>
      <c r="E1508" s="22"/>
      <c r="F1508" s="8"/>
      <c r="G1508" s="7"/>
      <c r="H1508" s="9"/>
    </row>
    <row r="1509" spans="1:8" x14ac:dyDescent="0.3">
      <c r="A1509" s="23" t="s">
        <v>10</v>
      </c>
      <c r="B1509" s="26" t="s">
        <v>11</v>
      </c>
      <c r="C1509" s="71" t="s">
        <v>12</v>
      </c>
      <c r="D1509" s="26" t="s">
        <v>13</v>
      </c>
      <c r="E1509" s="718" t="s">
        <v>21</v>
      </c>
      <c r="F1509" s="719"/>
      <c r="G1509" s="26" t="s">
        <v>47</v>
      </c>
      <c r="H1509" s="38" t="s">
        <v>14</v>
      </c>
    </row>
    <row r="1510" spans="1:8" ht="31.2" x14ac:dyDescent="0.3">
      <c r="A1510" s="29"/>
      <c r="B1510" s="72" t="s">
        <v>23</v>
      </c>
      <c r="C1510" s="40">
        <v>1</v>
      </c>
      <c r="D1510" s="40" t="s">
        <v>24</v>
      </c>
      <c r="E1510" s="720">
        <f>+'[1]1- CUADRILLAS'!$D$47</f>
        <v>53500</v>
      </c>
      <c r="F1510" s="721"/>
      <c r="G1510" s="41">
        <v>0.86088767419077294</v>
      </c>
      <c r="H1510" s="42">
        <f>((E1510+F1510)*C1510)*G1510</f>
        <v>46057.490569206355</v>
      </c>
    </row>
    <row r="1511" spans="1:8" x14ac:dyDescent="0.3">
      <c r="A1511" s="43"/>
      <c r="B1511" s="44"/>
      <c r="C1511" s="40"/>
      <c r="D1511" s="40"/>
      <c r="E1511" s="722"/>
      <c r="F1511" s="723"/>
      <c r="G1511" s="41"/>
      <c r="H1511" s="42">
        <f>((E1511+F1511)*C1511)*G1511</f>
        <v>0</v>
      </c>
    </row>
    <row r="1512" spans="1:8" x14ac:dyDescent="0.3">
      <c r="A1512" s="43"/>
      <c r="B1512" s="44"/>
      <c r="C1512" s="40"/>
      <c r="D1512" s="40"/>
      <c r="E1512" s="722"/>
      <c r="F1512" s="723"/>
      <c r="G1512" s="40"/>
      <c r="H1512" s="42"/>
    </row>
    <row r="1513" spans="1:8" x14ac:dyDescent="0.3">
      <c r="A1513" s="21" t="s">
        <v>25</v>
      </c>
      <c r="B1513" s="7"/>
      <c r="C1513" s="7"/>
      <c r="D1513" s="7"/>
      <c r="E1513" s="22"/>
      <c r="F1513" s="8"/>
      <c r="G1513" s="7"/>
      <c r="H1513" s="37">
        <f>(SUM(H1510:H1512))</f>
        <v>46057.490569206355</v>
      </c>
    </row>
    <row r="1514" spans="1:8" x14ac:dyDescent="0.3">
      <c r="A1514" s="6"/>
      <c r="B1514" s="7"/>
      <c r="C1514" s="7"/>
      <c r="D1514" s="7"/>
      <c r="E1514" s="22"/>
      <c r="F1514" s="8"/>
      <c r="G1514" s="7"/>
      <c r="H1514" s="9"/>
    </row>
    <row r="1515" spans="1:8" x14ac:dyDescent="0.3">
      <c r="A1515" s="21" t="s">
        <v>26</v>
      </c>
      <c r="B1515" s="7"/>
      <c r="C1515" s="7"/>
      <c r="D1515" s="7"/>
      <c r="E1515" s="22"/>
      <c r="F1515" s="8"/>
      <c r="G1515" s="7"/>
      <c r="H1515" s="9"/>
    </row>
    <row r="1516" spans="1:8" x14ac:dyDescent="0.3">
      <c r="A1516" s="23" t="s">
        <v>10</v>
      </c>
      <c r="B1516" s="718" t="s">
        <v>11</v>
      </c>
      <c r="C1516" s="719"/>
      <c r="D1516" s="71" t="s">
        <v>12</v>
      </c>
      <c r="E1516" s="26" t="s">
        <v>13</v>
      </c>
      <c r="F1516" s="27" t="s">
        <v>22</v>
      </c>
      <c r="G1516" s="26" t="s">
        <v>48</v>
      </c>
      <c r="H1516" s="38" t="s">
        <v>14</v>
      </c>
    </row>
    <row r="1517" spans="1:8" x14ac:dyDescent="0.3">
      <c r="A1517" s="43"/>
      <c r="B1517" s="724" t="s">
        <v>28</v>
      </c>
      <c r="C1517" s="725"/>
      <c r="D1517" s="40">
        <v>1</v>
      </c>
      <c r="E1517" s="40" t="s">
        <v>29</v>
      </c>
      <c r="F1517" s="41">
        <v>0.16</v>
      </c>
      <c r="G1517" s="40">
        <f>H1513*0.1</f>
        <v>4605.7490569206357</v>
      </c>
      <c r="H1517" s="42">
        <f>+G1517*D1517*F1517</f>
        <v>736.91984910730173</v>
      </c>
    </row>
    <row r="1518" spans="1:8" x14ac:dyDescent="0.3">
      <c r="A1518" s="43"/>
      <c r="B1518" s="724" t="s">
        <v>51</v>
      </c>
      <c r="C1518" s="725"/>
      <c r="D1518" s="40">
        <v>1</v>
      </c>
      <c r="E1518" s="40" t="s">
        <v>29</v>
      </c>
      <c r="F1518" s="41">
        <v>0.06</v>
      </c>
      <c r="G1518" s="40">
        <f>+'[1]Estudio de Mercado'!P476</f>
        <v>20518.208000000002</v>
      </c>
      <c r="H1518" s="42">
        <f>+G1518*D1518*F1518</f>
        <v>1231.09248</v>
      </c>
    </row>
    <row r="1519" spans="1:8" x14ac:dyDescent="0.3">
      <c r="A1519" s="21" t="s">
        <v>31</v>
      </c>
      <c r="B1519" s="7"/>
      <c r="C1519" s="7"/>
      <c r="D1519" s="7"/>
      <c r="E1519" s="22"/>
      <c r="F1519" s="8"/>
      <c r="G1519" s="7"/>
      <c r="H1519" s="37">
        <f>ROUND(SUM(H1517:H1518),0)</f>
        <v>1968</v>
      </c>
    </row>
    <row r="1520" spans="1:8" x14ac:dyDescent="0.3">
      <c r="A1520" s="6"/>
      <c r="B1520" s="7"/>
      <c r="C1520" s="7"/>
      <c r="D1520" s="7"/>
      <c r="E1520" s="22"/>
      <c r="F1520" s="8"/>
      <c r="G1520" s="7"/>
      <c r="H1520" s="9"/>
    </row>
    <row r="1521" spans="1:8" x14ac:dyDescent="0.3">
      <c r="A1521" s="21" t="s">
        <v>32</v>
      </c>
      <c r="B1521" s="7"/>
      <c r="C1521" s="7"/>
      <c r="D1521" s="7"/>
      <c r="E1521" s="22"/>
      <c r="F1521" s="8"/>
      <c r="G1521" s="7"/>
      <c r="H1521" s="9"/>
    </row>
    <row r="1522" spans="1:8" x14ac:dyDescent="0.3">
      <c r="A1522" s="23" t="s">
        <v>10</v>
      </c>
      <c r="B1522" s="718" t="s">
        <v>11</v>
      </c>
      <c r="C1522" s="719"/>
      <c r="D1522" s="26" t="s">
        <v>13</v>
      </c>
      <c r="E1522" s="26" t="s">
        <v>12</v>
      </c>
      <c r="F1522" s="27" t="s">
        <v>33</v>
      </c>
      <c r="G1522" s="26" t="s">
        <v>34</v>
      </c>
      <c r="H1522" s="38" t="s">
        <v>14</v>
      </c>
    </row>
    <row r="1523" spans="1:8" x14ac:dyDescent="0.3">
      <c r="A1523" s="43"/>
      <c r="B1523" s="724" t="s">
        <v>35</v>
      </c>
      <c r="C1523" s="725"/>
      <c r="D1523" s="40" t="s">
        <v>36</v>
      </c>
      <c r="E1523" s="40">
        <v>1</v>
      </c>
      <c r="F1523" s="45">
        <f>'[1]Estudio de Mercado'!P483</f>
        <v>102570</v>
      </c>
      <c r="G1523" s="46">
        <v>0.04</v>
      </c>
      <c r="H1523" s="42">
        <f>+F1523*G1523</f>
        <v>4102.8</v>
      </c>
    </row>
    <row r="1524" spans="1:8" x14ac:dyDescent="0.3">
      <c r="A1524" s="43"/>
      <c r="B1524" s="724"/>
      <c r="C1524" s="725"/>
      <c r="D1524" s="47"/>
      <c r="E1524" s="47"/>
      <c r="F1524" s="48"/>
      <c r="G1524" s="49"/>
      <c r="H1524" s="42"/>
    </row>
    <row r="1525" spans="1:8" x14ac:dyDescent="0.3">
      <c r="A1525" s="21" t="s">
        <v>37</v>
      </c>
      <c r="B1525" s="7"/>
      <c r="C1525" s="7"/>
      <c r="D1525" s="7"/>
      <c r="E1525" s="22"/>
      <c r="F1525" s="8"/>
      <c r="G1525" s="7"/>
      <c r="H1525" s="37">
        <f>ROUND(SUM(H1523:H1524),0)</f>
        <v>4103</v>
      </c>
    </row>
    <row r="1526" spans="1:8" x14ac:dyDescent="0.3">
      <c r="A1526" s="21"/>
      <c r="B1526" s="7"/>
      <c r="C1526" s="7"/>
      <c r="D1526" s="7"/>
      <c r="E1526" s="50"/>
      <c r="F1526" s="8"/>
      <c r="G1526" s="7"/>
      <c r="H1526" s="51"/>
    </row>
    <row r="1527" spans="1:8" x14ac:dyDescent="0.3">
      <c r="A1527" s="21" t="s">
        <v>38</v>
      </c>
      <c r="B1527" s="7"/>
      <c r="C1527" s="7"/>
      <c r="D1527" s="7"/>
      <c r="E1527" s="22"/>
      <c r="F1527" s="8"/>
      <c r="G1527" s="7"/>
      <c r="H1527" s="37">
        <f>H1506+H1513+H1519+H1525</f>
        <v>243280.49056920636</v>
      </c>
    </row>
    <row r="1528" spans="1:8" x14ac:dyDescent="0.3">
      <c r="A1528" s="21" t="s">
        <v>39</v>
      </c>
      <c r="B1528" s="7"/>
      <c r="C1528" s="7"/>
      <c r="D1528" s="7"/>
      <c r="E1528" s="22"/>
      <c r="F1528" s="8"/>
      <c r="G1528" s="7"/>
      <c r="H1528" s="52">
        <f>+SUM(H1529:H1532)</f>
        <v>72862.506925477312</v>
      </c>
    </row>
    <row r="1529" spans="1:8" x14ac:dyDescent="0.3">
      <c r="A1529" s="21"/>
      <c r="B1529" s="7"/>
      <c r="C1529" s="7"/>
      <c r="D1529" s="7"/>
      <c r="E1529" s="22"/>
      <c r="F1529" s="48" t="s">
        <v>40</v>
      </c>
      <c r="G1529" s="53">
        <v>0.23</v>
      </c>
      <c r="H1529" s="54">
        <f>+G1529*H1527</f>
        <v>55954.512830917469</v>
      </c>
    </row>
    <row r="1530" spans="1:8" x14ac:dyDescent="0.3">
      <c r="A1530" s="21"/>
      <c r="B1530" s="7"/>
      <c r="C1530" s="7"/>
      <c r="D1530" s="7"/>
      <c r="E1530" s="22"/>
      <c r="F1530" s="48" t="s">
        <v>41</v>
      </c>
      <c r="G1530" s="53">
        <v>0.01</v>
      </c>
      <c r="H1530" s="54">
        <f>+G1530*H1527</f>
        <v>2432.8049056920636</v>
      </c>
    </row>
    <row r="1531" spans="1:8" x14ac:dyDescent="0.3">
      <c r="A1531" s="21"/>
      <c r="B1531" s="7"/>
      <c r="C1531" s="7"/>
      <c r="D1531" s="7"/>
      <c r="E1531" s="22"/>
      <c r="F1531" s="48" t="s">
        <v>42</v>
      </c>
      <c r="G1531" s="53">
        <v>0.05</v>
      </c>
      <c r="H1531" s="54">
        <f>+G1531*H1527</f>
        <v>12164.024528460319</v>
      </c>
    </row>
    <row r="1532" spans="1:8" x14ac:dyDescent="0.3">
      <c r="A1532" s="21"/>
      <c r="B1532" s="7"/>
      <c r="C1532" s="7"/>
      <c r="D1532" s="7"/>
      <c r="E1532" s="22"/>
      <c r="F1532" s="48" t="s">
        <v>43</v>
      </c>
      <c r="G1532" s="53">
        <v>0.19</v>
      </c>
      <c r="H1532" s="54">
        <f>+G1532*H1531</f>
        <v>2311.1646604074608</v>
      </c>
    </row>
    <row r="1533" spans="1:8" x14ac:dyDescent="0.3">
      <c r="A1533" s="21"/>
      <c r="B1533" s="7"/>
      <c r="C1533" s="7"/>
      <c r="D1533" s="7"/>
      <c r="E1533" s="22"/>
      <c r="F1533" s="726" t="s">
        <v>44</v>
      </c>
      <c r="G1533" s="726"/>
      <c r="H1533" s="55">
        <f>+ROUND(H1527+H1528,0)</f>
        <v>316143</v>
      </c>
    </row>
    <row r="1534" spans="1:8" x14ac:dyDescent="0.3">
      <c r="A1534" s="21"/>
      <c r="B1534" s="7"/>
      <c r="C1534" s="7"/>
      <c r="D1534" s="7"/>
      <c r="E1534" s="22"/>
      <c r="F1534" s="8"/>
      <c r="G1534" s="7"/>
      <c r="H1534" s="56"/>
    </row>
    <row r="1535" spans="1:8" ht="16.2" thickBot="1" x14ac:dyDescent="0.35">
      <c r="A1535" s="17"/>
      <c r="B1535" s="18"/>
      <c r="C1535" s="7"/>
      <c r="D1535" s="7"/>
      <c r="E1535" s="22"/>
      <c r="F1535" s="19"/>
      <c r="G1535" s="18"/>
      <c r="H1535" s="20"/>
    </row>
    <row r="1536" spans="1:8" ht="16.2" thickTop="1" x14ac:dyDescent="0.3">
      <c r="A1536" s="6"/>
      <c r="B1536" s="7"/>
      <c r="C1536" s="57"/>
      <c r="D1536" s="58"/>
      <c r="E1536" s="57"/>
      <c r="F1536" s="8"/>
      <c r="G1536" s="7"/>
      <c r="H1536" s="59"/>
    </row>
    <row r="1537" spans="1:8" x14ac:dyDescent="0.3">
      <c r="A1537" s="6"/>
      <c r="B1537" s="7"/>
      <c r="C1537" s="22"/>
      <c r="D1537" s="7"/>
      <c r="E1537" s="22"/>
      <c r="F1537" s="8"/>
      <c r="G1537" s="7"/>
      <c r="H1537" s="59"/>
    </row>
    <row r="1538" spans="1:8" x14ac:dyDescent="0.3">
      <c r="A1538" s="6"/>
      <c r="B1538" s="7"/>
      <c r="C1538" s="22"/>
      <c r="D1538" s="7"/>
      <c r="E1538" s="22"/>
      <c r="F1538" s="8"/>
      <c r="G1538" s="7"/>
      <c r="H1538" s="59"/>
    </row>
    <row r="1539" spans="1:8" x14ac:dyDescent="0.3">
      <c r="A1539" s="6"/>
      <c r="B1539" s="7"/>
      <c r="C1539" s="22"/>
      <c r="D1539" s="7"/>
      <c r="E1539" s="22"/>
      <c r="F1539" s="8"/>
      <c r="G1539" s="7"/>
      <c r="H1539" s="59"/>
    </row>
    <row r="1540" spans="1:8" ht="16.2" thickBot="1" x14ac:dyDescent="0.35">
      <c r="A1540" s="6"/>
      <c r="B1540" s="7"/>
      <c r="C1540" s="7"/>
      <c r="D1540" s="7"/>
      <c r="E1540" s="22"/>
      <c r="F1540" s="699"/>
      <c r="G1540" s="699"/>
      <c r="H1540" s="700"/>
    </row>
    <row r="1541" spans="1:8" x14ac:dyDescent="0.3">
      <c r="A1541" s="60" t="s">
        <v>45</v>
      </c>
      <c r="B1541" s="61"/>
      <c r="C1541" s="61"/>
      <c r="D1541" s="61"/>
      <c r="E1541" s="22"/>
      <c r="F1541" s="8" t="s">
        <v>46</v>
      </c>
      <c r="G1541" s="7"/>
      <c r="H1541" s="9"/>
    </row>
    <row r="1542" spans="1:8" ht="16.2" thickBot="1" x14ac:dyDescent="0.35">
      <c r="A1542" s="484"/>
      <c r="B1542" s="482"/>
      <c r="C1542" s="482"/>
      <c r="D1542" s="482"/>
      <c r="E1542" s="482"/>
      <c r="F1542" s="483"/>
      <c r="G1542" s="482"/>
      <c r="H1542" s="481"/>
    </row>
    <row r="1543" spans="1:8" ht="90.6" customHeight="1" thickBot="1" x14ac:dyDescent="0.55000000000000004">
      <c r="A1543" s="701" t="str">
        <f>+A63</f>
        <v>REPARACIONES LOCATIVAS LABORATORIO GENETICA REGIONAL NOR OCCIDENTE DEL INSTITUTO NACIONAL DE MEDICINA LEGAL Y CIENCIAS FORENSES.</v>
      </c>
      <c r="B1543" s="702"/>
      <c r="C1543" s="702"/>
      <c r="D1543" s="702"/>
      <c r="E1543" s="702"/>
      <c r="F1543" s="702"/>
      <c r="G1543" s="702"/>
      <c r="H1543" s="703"/>
    </row>
    <row r="1544" spans="1:8" ht="16.2" thickTop="1" x14ac:dyDescent="0.3">
      <c r="A1544" s="704" t="str">
        <f>+A64</f>
        <v>PRESUPUESTO SISTEMA ELÉCTRICO, ILUMINACIÓN Y ALARMAS PARA EL PROYECTO DE REPARACIONES LOCATIVAS SEDE MEDELLIN DEL  INSTITUTO NACIONAL DE MEDICINA LEGAL Y CIENCIAS FORENSES</v>
      </c>
      <c r="B1544" s="705"/>
      <c r="C1544" s="705"/>
      <c r="D1544" s="705"/>
      <c r="E1544" s="705"/>
      <c r="F1544" s="705"/>
      <c r="G1544" s="705"/>
      <c r="H1544" s="706"/>
    </row>
    <row r="1545" spans="1:8" x14ac:dyDescent="0.3">
      <c r="A1545" s="707"/>
      <c r="B1545" s="708"/>
      <c r="C1545" s="708"/>
      <c r="D1545" s="708"/>
      <c r="E1545" s="708"/>
      <c r="F1545" s="708"/>
      <c r="G1545" s="708"/>
      <c r="H1545" s="709"/>
    </row>
    <row r="1546" spans="1:8" x14ac:dyDescent="0.3">
      <c r="A1546" s="710" t="s">
        <v>2</v>
      </c>
      <c r="B1546" s="711"/>
      <c r="C1546" s="711"/>
      <c r="D1546" s="711"/>
      <c r="E1546" s="711"/>
      <c r="F1546" s="711"/>
      <c r="G1546" s="711"/>
      <c r="H1546" s="712"/>
    </row>
    <row r="1547" spans="1:8" x14ac:dyDescent="0.3">
      <c r="A1547" s="6"/>
      <c r="B1547" s="7"/>
      <c r="C1547" s="7"/>
      <c r="D1547" s="7"/>
      <c r="E1547" s="7"/>
      <c r="F1547" s="8"/>
      <c r="G1547" s="7"/>
      <c r="H1547" s="9"/>
    </row>
    <row r="1548" spans="1:8" x14ac:dyDescent="0.3">
      <c r="A1548" s="10" t="s">
        <v>3</v>
      </c>
      <c r="B1548" s="11" t="str">
        <f>+'[1]BASE DEL PRESUPUESTO'!B59</f>
        <v>3.1.29</v>
      </c>
      <c r="C1548" s="12" t="s">
        <v>4</v>
      </c>
      <c r="D1548" s="11" t="str">
        <f>+'[1]BASE DEL PRESUPUESTO'!D59</f>
        <v>M</v>
      </c>
      <c r="E1548" s="13" t="s">
        <v>5</v>
      </c>
      <c r="F1548" s="14">
        <f>H1584</f>
        <v>40227.01</v>
      </c>
      <c r="G1548" s="12" t="s">
        <v>6</v>
      </c>
      <c r="H1548" s="15" t="str">
        <f>+H69</f>
        <v>ENERO DE 2026</v>
      </c>
    </row>
    <row r="1549" spans="1:8" ht="60" customHeight="1" x14ac:dyDescent="0.3">
      <c r="A1549" s="16" t="s">
        <v>8</v>
      </c>
      <c r="B1549" s="713" t="str">
        <f>+'[1]BASE DEL PRESUPUESTO'!C59</f>
        <v>Suministro de materiales y mano de obra para Instalación de tuberia conduit EMT de 1" para circuitos alimentadores y derivaciones de bandeja portacables; (incluye, uniones, curvas, boquillas terminales, cajas de paso en aluminio inyectado con tapa, soporteria necesaria, perfiles riel chanel donde se requiera, grapas, pernos de anclaje, abrazaderas y demas elementos consumibles para su correcta instalación).</v>
      </c>
      <c r="C1549" s="713"/>
      <c r="D1549" s="713"/>
      <c r="E1549" s="713"/>
      <c r="F1549" s="713"/>
      <c r="G1549" s="713"/>
      <c r="H1549" s="714"/>
    </row>
    <row r="1550" spans="1:8" ht="16.2" thickBot="1" x14ac:dyDescent="0.35">
      <c r="A1550" s="17"/>
      <c r="B1550" s="489"/>
      <c r="C1550" s="18"/>
      <c r="D1550" s="18"/>
      <c r="E1550" s="18"/>
      <c r="F1550" s="19"/>
      <c r="G1550" s="18"/>
      <c r="H1550" s="20"/>
    </row>
    <row r="1551" spans="1:8" ht="16.2" thickTop="1" x14ac:dyDescent="0.3">
      <c r="A1551" s="21" t="s">
        <v>9</v>
      </c>
      <c r="B1551" s="7"/>
      <c r="C1551" s="7"/>
      <c r="D1551" s="7"/>
      <c r="E1551" s="22"/>
      <c r="F1551" s="8"/>
      <c r="G1551" s="7"/>
      <c r="H1551" s="9"/>
    </row>
    <row r="1552" spans="1:8" x14ac:dyDescent="0.3">
      <c r="A1552" s="23" t="s">
        <v>10</v>
      </c>
      <c r="B1552" s="24" t="s">
        <v>11</v>
      </c>
      <c r="C1552" s="25"/>
      <c r="D1552" s="25"/>
      <c r="E1552" s="26" t="s">
        <v>12</v>
      </c>
      <c r="F1552" s="27" t="s">
        <v>13</v>
      </c>
      <c r="G1552" s="26" t="s">
        <v>14</v>
      </c>
      <c r="H1552" s="28" t="s">
        <v>15</v>
      </c>
    </row>
    <row r="1553" spans="1:8" x14ac:dyDescent="0.3">
      <c r="A1553" s="29"/>
      <c r="B1553" s="715" t="str">
        <f>+'[1]Estudio de Mercado'!C108</f>
        <v>Tubo metálico EMT conduit de 1" x 3m</v>
      </c>
      <c r="C1553" s="716"/>
      <c r="D1553" s="717"/>
      <c r="E1553" s="30">
        <v>0.33</v>
      </c>
      <c r="F1553" s="31" t="s">
        <v>16</v>
      </c>
      <c r="G1553" s="32">
        <v>41024</v>
      </c>
      <c r="H1553" s="33">
        <f t="shared" ref="H1553:H1562" si="23">+E1553*G1553</f>
        <v>13537.92</v>
      </c>
    </row>
    <row r="1554" spans="1:8" x14ac:dyDescent="0.3">
      <c r="A1554" s="29"/>
      <c r="B1554" s="715" t="str">
        <f>+'[1]Estudio de Mercado'!C118</f>
        <v>Unión metálica EMT de 1"</v>
      </c>
      <c r="C1554" s="716"/>
      <c r="D1554" s="717"/>
      <c r="E1554" s="30">
        <v>0.33</v>
      </c>
      <c r="F1554" s="31" t="s">
        <v>13</v>
      </c>
      <c r="G1554" s="32">
        <f>+'[1]Estudio de Mercado'!P118</f>
        <v>1150</v>
      </c>
      <c r="H1554" s="33">
        <f t="shared" si="23"/>
        <v>379.5</v>
      </c>
    </row>
    <row r="1555" spans="1:8" x14ac:dyDescent="0.3">
      <c r="A1555" s="29"/>
      <c r="B1555" s="715" t="str">
        <f>+'[1]Estudio de Mercado'!C136</f>
        <v>Terminal conector EMT de 1"</v>
      </c>
      <c r="C1555" s="716"/>
      <c r="D1555" s="717"/>
      <c r="E1555" s="30">
        <v>1</v>
      </c>
      <c r="F1555" s="31" t="s">
        <v>13</v>
      </c>
      <c r="G1555" s="32">
        <f>+'[1]Estudio de Mercado'!P136</f>
        <v>2190</v>
      </c>
      <c r="H1555" s="33">
        <f t="shared" si="23"/>
        <v>2190</v>
      </c>
    </row>
    <row r="1556" spans="1:8" x14ac:dyDescent="0.3">
      <c r="A1556" s="29"/>
      <c r="B1556" s="715" t="str">
        <f>+'[1]Estudio de Mercado'!C127</f>
        <v>Grapa metálica aleta doble 1"</v>
      </c>
      <c r="C1556" s="716"/>
      <c r="D1556" s="717"/>
      <c r="E1556" s="30">
        <v>1</v>
      </c>
      <c r="F1556" s="31" t="s">
        <v>13</v>
      </c>
      <c r="G1556" s="32">
        <f>+'[1]Estudio de Mercado'!P127</f>
        <v>1623</v>
      </c>
      <c r="H1556" s="33">
        <f t="shared" si="23"/>
        <v>1623</v>
      </c>
    </row>
    <row r="1557" spans="1:8" x14ac:dyDescent="0.3">
      <c r="A1557" s="29"/>
      <c r="B1557" s="715" t="str">
        <f>+'[1]Estudio de Mercado'!C155</f>
        <v>Caja 2400 galvanizada</v>
      </c>
      <c r="C1557" s="716"/>
      <c r="D1557" s="717"/>
      <c r="E1557" s="30">
        <v>1</v>
      </c>
      <c r="F1557" s="31" t="s">
        <v>13</v>
      </c>
      <c r="G1557" s="32">
        <f>+'[1]Estudio de Mercado'!P155</f>
        <v>4453</v>
      </c>
      <c r="H1557" s="33">
        <f t="shared" si="23"/>
        <v>4453</v>
      </c>
    </row>
    <row r="1558" spans="1:8" x14ac:dyDescent="0.3">
      <c r="A1558" s="29"/>
      <c r="B1558" s="715" t="str">
        <f>+'[1]Estudio de Mercado'!C145</f>
        <v>Curva 90° EMT de 1"</v>
      </c>
      <c r="C1558" s="716"/>
      <c r="D1558" s="717"/>
      <c r="E1558" s="30">
        <v>1</v>
      </c>
      <c r="F1558" s="31" t="s">
        <v>13</v>
      </c>
      <c r="G1558" s="34">
        <f>+'[1]Estudio de Mercado'!P145</f>
        <v>2806</v>
      </c>
      <c r="H1558" s="33">
        <f t="shared" si="23"/>
        <v>2806</v>
      </c>
    </row>
    <row r="1559" spans="1:8" x14ac:dyDescent="0.3">
      <c r="A1559" s="29"/>
      <c r="B1559" s="715" t="str">
        <f>+'[1]Estudio de Mercado'!C96</f>
        <v>Varilla roscada 3/8" x 3m zincada</v>
      </c>
      <c r="C1559" s="716"/>
      <c r="D1559" s="717"/>
      <c r="E1559" s="30">
        <v>0.1</v>
      </c>
      <c r="F1559" s="31" t="s">
        <v>16</v>
      </c>
      <c r="G1559" s="32">
        <f>+'[1]Estudio de Mercado'!P96</f>
        <v>10514</v>
      </c>
      <c r="H1559" s="33">
        <f t="shared" si="23"/>
        <v>1051.4000000000001</v>
      </c>
    </row>
    <row r="1560" spans="1:8" x14ac:dyDescent="0.3">
      <c r="A1560" s="35"/>
      <c r="B1560" s="715" t="str">
        <f>+'[1]Estudio de Mercado'!C89</f>
        <v>Riel omega perforado soporte bandeja x 3m</v>
      </c>
      <c r="C1560" s="716"/>
      <c r="D1560" s="717"/>
      <c r="E1560" s="30">
        <v>0.03</v>
      </c>
      <c r="F1560" s="31" t="s">
        <v>16</v>
      </c>
      <c r="G1560" s="34">
        <f>+'[1]Estudio de Mercado'!P89</f>
        <v>56599</v>
      </c>
      <c r="H1560" s="33">
        <f t="shared" si="23"/>
        <v>1697.97</v>
      </c>
    </row>
    <row r="1561" spans="1:8" x14ac:dyDescent="0.3">
      <c r="A1561" s="35"/>
      <c r="B1561" s="715" t="s">
        <v>49</v>
      </c>
      <c r="C1561" s="733"/>
      <c r="D1561" s="734"/>
      <c r="E1561" s="30">
        <v>1</v>
      </c>
      <c r="F1561" s="31" t="s">
        <v>18</v>
      </c>
      <c r="G1561" s="32">
        <f>'[1]Estudio de Mercado'!P234</f>
        <v>2556</v>
      </c>
      <c r="H1561" s="33">
        <f t="shared" si="23"/>
        <v>2556</v>
      </c>
    </row>
    <row r="1562" spans="1:8" x14ac:dyDescent="0.3">
      <c r="A1562" s="35"/>
      <c r="B1562" s="715"/>
      <c r="C1562" s="733"/>
      <c r="D1562" s="734"/>
      <c r="E1562" s="30"/>
      <c r="F1562" s="31"/>
      <c r="G1562" s="32"/>
      <c r="H1562" s="33">
        <f t="shared" si="23"/>
        <v>0</v>
      </c>
    </row>
    <row r="1563" spans="1:8" x14ac:dyDescent="0.3">
      <c r="A1563" s="21" t="s">
        <v>19</v>
      </c>
      <c r="B1563" s="7"/>
      <c r="C1563" s="7"/>
      <c r="D1563" s="7"/>
      <c r="E1563" s="22"/>
      <c r="F1563" s="8"/>
      <c r="G1563" s="7"/>
      <c r="H1563" s="37">
        <f>ROUND(SUM(H1553:H1562),0)</f>
        <v>30295</v>
      </c>
    </row>
    <row r="1564" spans="1:8" x14ac:dyDescent="0.3">
      <c r="A1564" s="6"/>
      <c r="B1564" s="7"/>
      <c r="C1564" s="7"/>
      <c r="D1564" s="7"/>
      <c r="E1564" s="22"/>
      <c r="F1564" s="8"/>
      <c r="G1564" s="7"/>
      <c r="H1564" s="9"/>
    </row>
    <row r="1565" spans="1:8" x14ac:dyDescent="0.3">
      <c r="A1565" s="21" t="s">
        <v>20</v>
      </c>
      <c r="B1565" s="7"/>
      <c r="C1565" s="7"/>
      <c r="D1565" s="7"/>
      <c r="E1565" s="22"/>
      <c r="F1565" s="8"/>
      <c r="G1565" s="7"/>
      <c r="H1565" s="9"/>
    </row>
    <row r="1566" spans="1:8" x14ac:dyDescent="0.3">
      <c r="A1566" s="23" t="s">
        <v>10</v>
      </c>
      <c r="B1566" s="26" t="s">
        <v>11</v>
      </c>
      <c r="C1566" s="71" t="s">
        <v>12</v>
      </c>
      <c r="D1566" s="26" t="s">
        <v>13</v>
      </c>
      <c r="E1566" s="718" t="s">
        <v>21</v>
      </c>
      <c r="F1566" s="719"/>
      <c r="G1566" s="26" t="s">
        <v>47</v>
      </c>
      <c r="H1566" s="38" t="s">
        <v>14</v>
      </c>
    </row>
    <row r="1567" spans="1:8" ht="31.2" x14ac:dyDescent="0.3">
      <c r="A1567" s="29"/>
      <c r="B1567" s="72" t="s">
        <v>23</v>
      </c>
      <c r="C1567" s="40">
        <v>1</v>
      </c>
      <c r="D1567" s="40" t="s">
        <v>24</v>
      </c>
      <c r="E1567" s="720">
        <f>+'[1]1- CUADRILLAS'!$D$47</f>
        <v>53500</v>
      </c>
      <c r="F1567" s="721"/>
      <c r="G1567" s="41">
        <v>0.13588803738317756</v>
      </c>
      <c r="H1567" s="42">
        <f>((E1567+F1567)*C1567)*G1567</f>
        <v>7270.0099999999993</v>
      </c>
    </row>
    <row r="1568" spans="1:8" x14ac:dyDescent="0.3">
      <c r="A1568" s="43"/>
      <c r="B1568" s="44"/>
      <c r="C1568" s="40"/>
      <c r="D1568" s="40"/>
      <c r="E1568" s="722"/>
      <c r="F1568" s="723"/>
      <c r="G1568" s="41"/>
      <c r="H1568" s="42">
        <f>((E1568+F1568)*C1568)*G1568</f>
        <v>0</v>
      </c>
    </row>
    <row r="1569" spans="1:8" x14ac:dyDescent="0.3">
      <c r="A1569" s="43"/>
      <c r="B1569" s="44"/>
      <c r="C1569" s="40"/>
      <c r="D1569" s="40"/>
      <c r="E1569" s="722"/>
      <c r="F1569" s="723"/>
      <c r="G1569" s="40"/>
      <c r="H1569" s="42"/>
    </row>
    <row r="1570" spans="1:8" x14ac:dyDescent="0.3">
      <c r="A1570" s="21" t="s">
        <v>25</v>
      </c>
      <c r="B1570" s="7"/>
      <c r="C1570" s="7"/>
      <c r="D1570" s="7"/>
      <c r="E1570" s="22"/>
      <c r="F1570" s="8"/>
      <c r="G1570" s="7"/>
      <c r="H1570" s="37">
        <f>(SUM(H1567:H1569))</f>
        <v>7270.0099999999993</v>
      </c>
    </row>
    <row r="1571" spans="1:8" x14ac:dyDescent="0.3">
      <c r="A1571" s="6"/>
      <c r="B1571" s="7"/>
      <c r="C1571" s="7"/>
      <c r="D1571" s="7"/>
      <c r="E1571" s="22"/>
      <c r="F1571" s="8"/>
      <c r="G1571" s="7"/>
      <c r="H1571" s="9"/>
    </row>
    <row r="1572" spans="1:8" x14ac:dyDescent="0.3">
      <c r="A1572" s="21" t="s">
        <v>26</v>
      </c>
      <c r="B1572" s="7"/>
      <c r="C1572" s="7"/>
      <c r="D1572" s="7"/>
      <c r="E1572" s="22"/>
      <c r="F1572" s="8"/>
      <c r="G1572" s="7"/>
      <c r="H1572" s="9"/>
    </row>
    <row r="1573" spans="1:8" x14ac:dyDescent="0.3">
      <c r="A1573" s="23" t="s">
        <v>10</v>
      </c>
      <c r="B1573" s="718" t="s">
        <v>11</v>
      </c>
      <c r="C1573" s="719"/>
      <c r="D1573" s="71" t="s">
        <v>12</v>
      </c>
      <c r="E1573" s="26" t="s">
        <v>13</v>
      </c>
      <c r="F1573" s="27" t="s">
        <v>22</v>
      </c>
      <c r="G1573" s="26" t="s">
        <v>48</v>
      </c>
      <c r="H1573" s="38" t="s">
        <v>14</v>
      </c>
    </row>
    <row r="1574" spans="1:8" x14ac:dyDescent="0.3">
      <c r="A1574" s="43"/>
      <c r="B1574" s="724" t="s">
        <v>28</v>
      </c>
      <c r="C1574" s="725"/>
      <c r="D1574" s="40">
        <v>1</v>
      </c>
      <c r="E1574" s="40" t="s">
        <v>29</v>
      </c>
      <c r="F1574" s="41">
        <v>0.08</v>
      </c>
      <c r="G1574" s="40">
        <f>H1570*0.1</f>
        <v>727.00099999999998</v>
      </c>
      <c r="H1574" s="42">
        <f>+G1574*D1574*F1574</f>
        <v>58.160080000000001</v>
      </c>
    </row>
    <row r="1575" spans="1:8" x14ac:dyDescent="0.3">
      <c r="A1575" s="43"/>
      <c r="B1575" s="724" t="s">
        <v>30</v>
      </c>
      <c r="C1575" s="725"/>
      <c r="D1575" s="40">
        <v>1</v>
      </c>
      <c r="E1575" s="40" t="s">
        <v>29</v>
      </c>
      <c r="F1575" s="41">
        <v>0.06</v>
      </c>
      <c r="G1575" s="40">
        <f>'[1]Estudio de Mercado'!P477</f>
        <v>26300</v>
      </c>
      <c r="H1575" s="42">
        <f>+G1575*D1575*F1575</f>
        <v>1578</v>
      </c>
    </row>
    <row r="1576" spans="1:8" x14ac:dyDescent="0.3">
      <c r="A1576" s="21" t="s">
        <v>31</v>
      </c>
      <c r="B1576" s="7"/>
      <c r="C1576" s="7"/>
      <c r="D1576" s="7"/>
      <c r="E1576" s="22"/>
      <c r="F1576" s="8"/>
      <c r="G1576" s="7"/>
      <c r="H1576" s="37">
        <f>ROUND(SUM(H1574:H1575),0)</f>
        <v>1636</v>
      </c>
    </row>
    <row r="1577" spans="1:8" x14ac:dyDescent="0.3">
      <c r="A1577" s="6"/>
      <c r="B1577" s="7"/>
      <c r="C1577" s="7"/>
      <c r="D1577" s="7"/>
      <c r="E1577" s="22"/>
      <c r="F1577" s="8"/>
      <c r="G1577" s="7"/>
      <c r="H1577" s="9"/>
    </row>
    <row r="1578" spans="1:8" x14ac:dyDescent="0.3">
      <c r="A1578" s="21" t="s">
        <v>32</v>
      </c>
      <c r="B1578" s="7"/>
      <c r="C1578" s="7"/>
      <c r="D1578" s="7"/>
      <c r="E1578" s="22"/>
      <c r="F1578" s="8"/>
      <c r="G1578" s="7"/>
      <c r="H1578" s="9"/>
    </row>
    <row r="1579" spans="1:8" x14ac:dyDescent="0.3">
      <c r="A1579" s="23" t="s">
        <v>10</v>
      </c>
      <c r="B1579" s="718" t="s">
        <v>11</v>
      </c>
      <c r="C1579" s="719"/>
      <c r="D1579" s="26" t="s">
        <v>13</v>
      </c>
      <c r="E1579" s="26" t="s">
        <v>12</v>
      </c>
      <c r="F1579" s="27" t="s">
        <v>33</v>
      </c>
      <c r="G1579" s="26" t="s">
        <v>34</v>
      </c>
      <c r="H1579" s="38" t="s">
        <v>14</v>
      </c>
    </row>
    <row r="1580" spans="1:8" x14ac:dyDescent="0.3">
      <c r="A1580" s="43"/>
      <c r="B1580" s="724" t="s">
        <v>35</v>
      </c>
      <c r="C1580" s="725"/>
      <c r="D1580" s="40" t="s">
        <v>36</v>
      </c>
      <c r="E1580" s="40">
        <v>1</v>
      </c>
      <c r="F1580" s="45">
        <f>'[1]Estudio de Mercado'!P483</f>
        <v>102570</v>
      </c>
      <c r="G1580" s="46">
        <v>0.01</v>
      </c>
      <c r="H1580" s="42">
        <f>+F1580*G1580</f>
        <v>1025.7</v>
      </c>
    </row>
    <row r="1581" spans="1:8" x14ac:dyDescent="0.3">
      <c r="A1581" s="43"/>
      <c r="B1581" s="724"/>
      <c r="C1581" s="725"/>
      <c r="D1581" s="47"/>
      <c r="E1581" s="47"/>
      <c r="F1581" s="48"/>
      <c r="G1581" s="49"/>
      <c r="H1581" s="42"/>
    </row>
    <row r="1582" spans="1:8" x14ac:dyDescent="0.3">
      <c r="A1582" s="21" t="s">
        <v>37</v>
      </c>
      <c r="B1582" s="7"/>
      <c r="C1582" s="7"/>
      <c r="D1582" s="7"/>
      <c r="E1582" s="22"/>
      <c r="F1582" s="8"/>
      <c r="G1582" s="7"/>
      <c r="H1582" s="37">
        <f>ROUND(SUM(H1580:H1581),0)</f>
        <v>1026</v>
      </c>
    </row>
    <row r="1583" spans="1:8" x14ac:dyDescent="0.3">
      <c r="A1583" s="21"/>
      <c r="B1583" s="7"/>
      <c r="C1583" s="7"/>
      <c r="D1583" s="7"/>
      <c r="E1583" s="50"/>
      <c r="F1583" s="8"/>
      <c r="G1583" s="7"/>
      <c r="H1583" s="51"/>
    </row>
    <row r="1584" spans="1:8" x14ac:dyDescent="0.3">
      <c r="A1584" s="21" t="s">
        <v>38</v>
      </c>
      <c r="B1584" s="7"/>
      <c r="C1584" s="7"/>
      <c r="D1584" s="7"/>
      <c r="E1584" s="22"/>
      <c r="F1584" s="8"/>
      <c r="G1584" s="7"/>
      <c r="H1584" s="37">
        <f>H1563+H1570+H1576+H1582</f>
        <v>40227.01</v>
      </c>
    </row>
    <row r="1585" spans="1:8" x14ac:dyDescent="0.3">
      <c r="A1585" s="21" t="s">
        <v>39</v>
      </c>
      <c r="B1585" s="7"/>
      <c r="C1585" s="7"/>
      <c r="D1585" s="7"/>
      <c r="E1585" s="22"/>
      <c r="F1585" s="8"/>
      <c r="G1585" s="7"/>
      <c r="H1585" s="52">
        <f>+SUM(H1586:H1589)</f>
        <v>12047.989495000002</v>
      </c>
    </row>
    <row r="1586" spans="1:8" x14ac:dyDescent="0.3">
      <c r="A1586" s="21"/>
      <c r="B1586" s="7"/>
      <c r="C1586" s="7"/>
      <c r="D1586" s="7"/>
      <c r="E1586" s="22"/>
      <c r="F1586" s="48" t="s">
        <v>40</v>
      </c>
      <c r="G1586" s="53">
        <v>0.23</v>
      </c>
      <c r="H1586" s="54">
        <f>+G1586*H1584</f>
        <v>9252.2123000000011</v>
      </c>
    </row>
    <row r="1587" spans="1:8" x14ac:dyDescent="0.3">
      <c r="A1587" s="21"/>
      <c r="B1587" s="7"/>
      <c r="C1587" s="7"/>
      <c r="D1587" s="7"/>
      <c r="E1587" s="22"/>
      <c r="F1587" s="48" t="s">
        <v>41</v>
      </c>
      <c r="G1587" s="53">
        <v>0.01</v>
      </c>
      <c r="H1587" s="54">
        <f>+G1587*H1584</f>
        <v>402.27010000000001</v>
      </c>
    </row>
    <row r="1588" spans="1:8" x14ac:dyDescent="0.3">
      <c r="A1588" s="21"/>
      <c r="B1588" s="7"/>
      <c r="C1588" s="7"/>
      <c r="D1588" s="7"/>
      <c r="E1588" s="22"/>
      <c r="F1588" s="48" t="s">
        <v>42</v>
      </c>
      <c r="G1588" s="53">
        <v>0.05</v>
      </c>
      <c r="H1588" s="54">
        <f>+G1588*H1584</f>
        <v>2011.3505000000002</v>
      </c>
    </row>
    <row r="1589" spans="1:8" x14ac:dyDescent="0.3">
      <c r="A1589" s="21"/>
      <c r="B1589" s="7"/>
      <c r="C1589" s="7"/>
      <c r="D1589" s="7"/>
      <c r="E1589" s="22"/>
      <c r="F1589" s="48" t="s">
        <v>43</v>
      </c>
      <c r="G1589" s="53">
        <v>0.19</v>
      </c>
      <c r="H1589" s="54">
        <f>+G1589*H1588</f>
        <v>382.15659500000004</v>
      </c>
    </row>
    <row r="1590" spans="1:8" x14ac:dyDescent="0.3">
      <c r="A1590" s="21"/>
      <c r="B1590" s="7"/>
      <c r="C1590" s="7"/>
      <c r="D1590" s="7"/>
      <c r="E1590" s="22"/>
      <c r="F1590" s="726" t="s">
        <v>44</v>
      </c>
      <c r="G1590" s="726"/>
      <c r="H1590" s="55">
        <f>+ROUND(H1584+H1585,0)</f>
        <v>52275</v>
      </c>
    </row>
    <row r="1591" spans="1:8" x14ac:dyDescent="0.3">
      <c r="A1591" s="21"/>
      <c r="B1591" s="7"/>
      <c r="C1591" s="7"/>
      <c r="D1591" s="7"/>
      <c r="E1591" s="22"/>
      <c r="F1591" s="8"/>
      <c r="G1591" s="7"/>
      <c r="H1591" s="56"/>
    </row>
    <row r="1592" spans="1:8" ht="16.2" thickBot="1" x14ac:dyDescent="0.35">
      <c r="A1592" s="17"/>
      <c r="B1592" s="18"/>
      <c r="C1592" s="7"/>
      <c r="D1592" s="7"/>
      <c r="E1592" s="22"/>
      <c r="F1592" s="19"/>
      <c r="G1592" s="18"/>
      <c r="H1592" s="20"/>
    </row>
    <row r="1593" spans="1:8" ht="16.2" thickTop="1" x14ac:dyDescent="0.3">
      <c r="A1593" s="6"/>
      <c r="B1593" s="7"/>
      <c r="C1593" s="57"/>
      <c r="D1593" s="58"/>
      <c r="E1593" s="57"/>
      <c r="F1593" s="8"/>
      <c r="G1593" s="7"/>
      <c r="H1593" s="59"/>
    </row>
    <row r="1594" spans="1:8" x14ac:dyDescent="0.3">
      <c r="A1594" s="6"/>
      <c r="B1594" s="7"/>
      <c r="C1594" s="22"/>
      <c r="D1594" s="7"/>
      <c r="E1594" s="22"/>
      <c r="F1594" s="8"/>
      <c r="G1594" s="7"/>
      <c r="H1594" s="59"/>
    </row>
    <row r="1595" spans="1:8" x14ac:dyDescent="0.3">
      <c r="A1595" s="6"/>
      <c r="B1595" s="7"/>
      <c r="C1595" s="22"/>
      <c r="D1595" s="7"/>
      <c r="E1595" s="22"/>
      <c r="F1595" s="8"/>
      <c r="G1595" s="7"/>
      <c r="H1595" s="59"/>
    </row>
    <row r="1596" spans="1:8" x14ac:dyDescent="0.3">
      <c r="A1596" s="6"/>
      <c r="B1596" s="7"/>
      <c r="C1596" s="22"/>
      <c r="D1596" s="7"/>
      <c r="E1596" s="22"/>
      <c r="F1596" s="8"/>
      <c r="G1596" s="7"/>
      <c r="H1596" s="59"/>
    </row>
    <row r="1597" spans="1:8" ht="16.2" thickBot="1" x14ac:dyDescent="0.35">
      <c r="A1597" s="6"/>
      <c r="B1597" s="7"/>
      <c r="C1597" s="7"/>
      <c r="D1597" s="7"/>
      <c r="E1597" s="22"/>
      <c r="F1597" s="699"/>
      <c r="G1597" s="699"/>
      <c r="H1597" s="700"/>
    </row>
    <row r="1598" spans="1:8" x14ac:dyDescent="0.3">
      <c r="A1598" s="60" t="s">
        <v>45</v>
      </c>
      <c r="B1598" s="61"/>
      <c r="C1598" s="61"/>
      <c r="D1598" s="61"/>
      <c r="E1598" s="22"/>
      <c r="F1598" s="8" t="s">
        <v>46</v>
      </c>
      <c r="G1598" s="7"/>
      <c r="H1598" s="9"/>
    </row>
    <row r="1599" spans="1:8" ht="16.2" thickBot="1" x14ac:dyDescent="0.35">
      <c r="A1599" s="484"/>
      <c r="B1599" s="482"/>
      <c r="C1599" s="482"/>
      <c r="D1599" s="482"/>
      <c r="E1599" s="482"/>
      <c r="F1599" s="483"/>
      <c r="G1599" s="482"/>
      <c r="H1599" s="481"/>
    </row>
    <row r="1600" spans="1:8" ht="99" customHeight="1" thickBot="1" x14ac:dyDescent="0.55000000000000004">
      <c r="A1600" s="701" t="str">
        <f>+A63</f>
        <v>REPARACIONES LOCATIVAS LABORATORIO GENETICA REGIONAL NOR OCCIDENTE DEL INSTITUTO NACIONAL DE MEDICINA LEGAL Y CIENCIAS FORENSES.</v>
      </c>
      <c r="B1600" s="702"/>
      <c r="C1600" s="702"/>
      <c r="D1600" s="702"/>
      <c r="E1600" s="702"/>
      <c r="F1600" s="702"/>
      <c r="G1600" s="702"/>
      <c r="H1600" s="703"/>
    </row>
    <row r="1601" spans="1:8" ht="16.2" thickTop="1" x14ac:dyDescent="0.3">
      <c r="A1601" s="704" t="str">
        <f>+A64</f>
        <v>PRESUPUESTO SISTEMA ELÉCTRICO, ILUMINACIÓN Y ALARMAS PARA EL PROYECTO DE REPARACIONES LOCATIVAS SEDE MEDELLIN DEL  INSTITUTO NACIONAL DE MEDICINA LEGAL Y CIENCIAS FORENSES</v>
      </c>
      <c r="B1601" s="705"/>
      <c r="C1601" s="705"/>
      <c r="D1601" s="705"/>
      <c r="E1601" s="705"/>
      <c r="F1601" s="705"/>
      <c r="G1601" s="705"/>
      <c r="H1601" s="706"/>
    </row>
    <row r="1602" spans="1:8" x14ac:dyDescent="0.3">
      <c r="A1602" s="707"/>
      <c r="B1602" s="708"/>
      <c r="C1602" s="708"/>
      <c r="D1602" s="708"/>
      <c r="E1602" s="708"/>
      <c r="F1602" s="708"/>
      <c r="G1602" s="708"/>
      <c r="H1602" s="709"/>
    </row>
    <row r="1603" spans="1:8" x14ac:dyDescent="0.3">
      <c r="A1603" s="710" t="s">
        <v>2</v>
      </c>
      <c r="B1603" s="711"/>
      <c r="C1603" s="711"/>
      <c r="D1603" s="711"/>
      <c r="E1603" s="711"/>
      <c r="F1603" s="711"/>
      <c r="G1603" s="711"/>
      <c r="H1603" s="712"/>
    </row>
    <row r="1604" spans="1:8" x14ac:dyDescent="0.3">
      <c r="A1604" s="6"/>
      <c r="B1604" s="7"/>
      <c r="C1604" s="7"/>
      <c r="D1604" s="7"/>
      <c r="E1604" s="7"/>
      <c r="F1604" s="8"/>
      <c r="G1604" s="7"/>
      <c r="H1604" s="9"/>
    </row>
    <row r="1605" spans="1:8" x14ac:dyDescent="0.3">
      <c r="A1605" s="10" t="s">
        <v>3</v>
      </c>
      <c r="B1605" s="11" t="str">
        <f>+'[1]BASE DEL PRESUPUESTO'!B60</f>
        <v>3.1.30</v>
      </c>
      <c r="C1605" s="12" t="s">
        <v>4</v>
      </c>
      <c r="D1605" s="11" t="str">
        <f>+'[1]BASE DEL PRESUPUESTO'!D60</f>
        <v>M</v>
      </c>
      <c r="E1605" s="13" t="s">
        <v>5</v>
      </c>
      <c r="F1605" s="14">
        <f>H1641</f>
        <v>32437.86</v>
      </c>
      <c r="G1605" s="12" t="s">
        <v>6</v>
      </c>
      <c r="H1605" s="15" t="str">
        <f>+H69</f>
        <v>ENERO DE 2026</v>
      </c>
    </row>
    <row r="1606" spans="1:8" ht="60" customHeight="1" x14ac:dyDescent="0.3">
      <c r="A1606" s="16" t="s">
        <v>8</v>
      </c>
      <c r="B1606" s="713" t="str">
        <f>+'[1]BASE DEL PRESUPUESTO'!C60</f>
        <v>Suministro de materiales y mano de obra para Instalación de tuberia conduit EMT de 3/4" para circuitos alimentadores y derivaciones de bandeja portacables; (incluye, uniones, curvas, boquillas terminales, cajas de paso en aluminio inyectado con tapa, soporteria necesaria, perfiles riel chanel donde se requiera, grapas, pernos de anclaje, abrazaderas y demas elementos consumibles para su correcta instalación).</v>
      </c>
      <c r="C1606" s="713"/>
      <c r="D1606" s="713"/>
      <c r="E1606" s="713"/>
      <c r="F1606" s="713"/>
      <c r="G1606" s="713"/>
      <c r="H1606" s="714"/>
    </row>
    <row r="1607" spans="1:8" ht="16.2" thickBot="1" x14ac:dyDescent="0.35">
      <c r="A1607" s="17"/>
      <c r="B1607" s="18"/>
      <c r="C1607" s="18"/>
      <c r="D1607" s="18"/>
      <c r="E1607" s="18"/>
      <c r="F1607" s="19"/>
      <c r="G1607" s="18"/>
      <c r="H1607" s="20"/>
    </row>
    <row r="1608" spans="1:8" ht="16.2" thickTop="1" x14ac:dyDescent="0.3">
      <c r="A1608" s="21" t="s">
        <v>9</v>
      </c>
      <c r="B1608" s="7"/>
      <c r="C1608" s="7"/>
      <c r="D1608" s="7"/>
      <c r="E1608" s="22"/>
      <c r="F1608" s="8"/>
      <c r="G1608" s="7"/>
      <c r="H1608" s="9"/>
    </row>
    <row r="1609" spans="1:8" x14ac:dyDescent="0.3">
      <c r="A1609" s="23" t="s">
        <v>10</v>
      </c>
      <c r="B1609" s="24" t="s">
        <v>11</v>
      </c>
      <c r="C1609" s="25"/>
      <c r="D1609" s="25"/>
      <c r="E1609" s="26" t="s">
        <v>12</v>
      </c>
      <c r="F1609" s="27" t="s">
        <v>13</v>
      </c>
      <c r="G1609" s="26" t="s">
        <v>14</v>
      </c>
      <c r="H1609" s="28" t="s">
        <v>15</v>
      </c>
    </row>
    <row r="1610" spans="1:8" x14ac:dyDescent="0.3">
      <c r="A1610" s="29"/>
      <c r="B1610" s="715" t="str">
        <f>+'[1]Estudio de Mercado'!C109</f>
        <v>Tubo metálico EMT conduit de 3/4" x 3m</v>
      </c>
      <c r="C1610" s="716"/>
      <c r="D1610" s="717"/>
      <c r="E1610" s="30">
        <v>0.33</v>
      </c>
      <c r="F1610" s="31" t="s">
        <v>16</v>
      </c>
      <c r="G1610" s="32">
        <f>+'[1]Estudio de Mercado'!P109</f>
        <v>32420</v>
      </c>
      <c r="H1610" s="33">
        <f t="shared" ref="H1610:H1619" si="24">+E1610*G1610</f>
        <v>10698.6</v>
      </c>
    </row>
    <row r="1611" spans="1:8" x14ac:dyDescent="0.3">
      <c r="A1611" s="29"/>
      <c r="B1611" s="715" t="str">
        <f>+'[1]Estudio de Mercado'!C119</f>
        <v>Unión metálica EMT de 3/4"</v>
      </c>
      <c r="C1611" s="716"/>
      <c r="D1611" s="717"/>
      <c r="E1611" s="30">
        <v>0.33</v>
      </c>
      <c r="F1611" s="31" t="s">
        <v>13</v>
      </c>
      <c r="G1611" s="32">
        <f>+'[1]Estudio de Mercado'!P119</f>
        <v>1100</v>
      </c>
      <c r="H1611" s="33">
        <f t="shared" si="24"/>
        <v>363</v>
      </c>
    </row>
    <row r="1612" spans="1:8" x14ac:dyDescent="0.3">
      <c r="A1612" s="29"/>
      <c r="B1612" s="715" t="str">
        <f>+'[1]Estudio de Mercado'!C137</f>
        <v>Terminal conector EMT de 3/4"</v>
      </c>
      <c r="C1612" s="716"/>
      <c r="D1612" s="717"/>
      <c r="E1612" s="30">
        <v>1</v>
      </c>
      <c r="F1612" s="31" t="s">
        <v>13</v>
      </c>
      <c r="G1612" s="32">
        <f>+'[1]Estudio de Mercado'!P137</f>
        <v>1745</v>
      </c>
      <c r="H1612" s="33">
        <f t="shared" si="24"/>
        <v>1745</v>
      </c>
    </row>
    <row r="1613" spans="1:8" x14ac:dyDescent="0.3">
      <c r="A1613" s="29"/>
      <c r="B1613" s="715" t="str">
        <f>+'[1]Estudio de Mercado'!C128</f>
        <v>Grapa metálica aleta doble 3/4"</v>
      </c>
      <c r="C1613" s="716"/>
      <c r="D1613" s="717"/>
      <c r="E1613" s="30">
        <v>1</v>
      </c>
      <c r="F1613" s="31" t="s">
        <v>13</v>
      </c>
      <c r="G1613" s="32">
        <f>+'[1]Estudio de Mercado'!P128</f>
        <v>477</v>
      </c>
      <c r="H1613" s="33">
        <f t="shared" si="24"/>
        <v>477</v>
      </c>
    </row>
    <row r="1614" spans="1:8" x14ac:dyDescent="0.3">
      <c r="A1614" s="29"/>
      <c r="B1614" s="715" t="str">
        <f>+'[1]Estudio de Mercado'!C155</f>
        <v>Caja 2400 galvanizada</v>
      </c>
      <c r="C1614" s="716"/>
      <c r="D1614" s="717"/>
      <c r="E1614" s="30">
        <v>1</v>
      </c>
      <c r="F1614" s="31" t="s">
        <v>13</v>
      </c>
      <c r="G1614" s="32">
        <v>4053</v>
      </c>
      <c r="H1614" s="33">
        <f t="shared" si="24"/>
        <v>4053</v>
      </c>
    </row>
    <row r="1615" spans="1:8" x14ac:dyDescent="0.3">
      <c r="A1615" s="29"/>
      <c r="B1615" s="715" t="str">
        <f>+'[1]Estudio de Mercado'!C146</f>
        <v>Curva 90° EMT de 3/4"</v>
      </c>
      <c r="C1615" s="716"/>
      <c r="D1615" s="717"/>
      <c r="E1615" s="30">
        <v>1</v>
      </c>
      <c r="F1615" s="31" t="s">
        <v>13</v>
      </c>
      <c r="G1615" s="34">
        <f>+'[1]Estudio de Mercado'!P146</f>
        <v>2267</v>
      </c>
      <c r="H1615" s="33">
        <f t="shared" si="24"/>
        <v>2267</v>
      </c>
    </row>
    <row r="1616" spans="1:8" x14ac:dyDescent="0.3">
      <c r="A1616" s="29"/>
      <c r="B1616" s="715" t="str">
        <f>+'[1]Estudio de Mercado'!C96</f>
        <v>Varilla roscada 3/8" x 3m zincada</v>
      </c>
      <c r="C1616" s="716"/>
      <c r="D1616" s="717"/>
      <c r="E1616" s="30">
        <v>0.1</v>
      </c>
      <c r="F1616" s="31" t="s">
        <v>16</v>
      </c>
      <c r="G1616" s="32">
        <f>+'[1]Estudio de Mercado'!P96</f>
        <v>10514</v>
      </c>
      <c r="H1616" s="33">
        <f t="shared" si="24"/>
        <v>1051.4000000000001</v>
      </c>
    </row>
    <row r="1617" spans="1:8" x14ac:dyDescent="0.3">
      <c r="A1617" s="35"/>
      <c r="B1617" s="715" t="str">
        <f>+'[1]Estudio de Mercado'!C89</f>
        <v>Riel omega perforado soporte bandeja x 3m</v>
      </c>
      <c r="C1617" s="716"/>
      <c r="D1617" s="717"/>
      <c r="E1617" s="30">
        <v>0.02</v>
      </c>
      <c r="F1617" s="31" t="s">
        <v>16</v>
      </c>
      <c r="G1617" s="34">
        <f>+'[1]Estudio de Mercado'!P89</f>
        <v>56599</v>
      </c>
      <c r="H1617" s="33">
        <f t="shared" si="24"/>
        <v>1131.98</v>
      </c>
    </row>
    <row r="1618" spans="1:8" x14ac:dyDescent="0.3">
      <c r="A1618" s="35"/>
      <c r="B1618" s="715" t="s">
        <v>49</v>
      </c>
      <c r="C1618" s="733"/>
      <c r="D1618" s="734"/>
      <c r="E1618" s="30">
        <v>1</v>
      </c>
      <c r="F1618" s="31" t="s">
        <v>18</v>
      </c>
      <c r="G1618" s="32">
        <f>'[1]Estudio de Mercado'!P234</f>
        <v>2556</v>
      </c>
      <c r="H1618" s="33">
        <f t="shared" si="24"/>
        <v>2556</v>
      </c>
    </row>
    <row r="1619" spans="1:8" x14ac:dyDescent="0.3">
      <c r="A1619" s="35"/>
      <c r="B1619" s="715"/>
      <c r="C1619" s="733"/>
      <c r="D1619" s="734"/>
      <c r="E1619" s="30"/>
      <c r="F1619" s="31"/>
      <c r="G1619" s="32"/>
      <c r="H1619" s="33">
        <f t="shared" si="24"/>
        <v>0</v>
      </c>
    </row>
    <row r="1620" spans="1:8" x14ac:dyDescent="0.3">
      <c r="A1620" s="21" t="s">
        <v>19</v>
      </c>
      <c r="B1620" s="7"/>
      <c r="C1620" s="7"/>
      <c r="D1620" s="7"/>
      <c r="E1620" s="22"/>
      <c r="F1620" s="8"/>
      <c r="G1620" s="7"/>
      <c r="H1620" s="37">
        <f>ROUND(SUM(H1610:H1619),0)</f>
        <v>24343</v>
      </c>
    </row>
    <row r="1621" spans="1:8" x14ac:dyDescent="0.3">
      <c r="A1621" s="6"/>
      <c r="B1621" s="7"/>
      <c r="C1621" s="7"/>
      <c r="D1621" s="7"/>
      <c r="E1621" s="22"/>
      <c r="F1621" s="8"/>
      <c r="G1621" s="7"/>
      <c r="H1621" s="9"/>
    </row>
    <row r="1622" spans="1:8" x14ac:dyDescent="0.3">
      <c r="A1622" s="21" t="s">
        <v>20</v>
      </c>
      <c r="B1622" s="7"/>
      <c r="C1622" s="7"/>
      <c r="D1622" s="7"/>
      <c r="E1622" s="22"/>
      <c r="F1622" s="8"/>
      <c r="G1622" s="7"/>
      <c r="H1622" s="9"/>
    </row>
    <row r="1623" spans="1:8" x14ac:dyDescent="0.3">
      <c r="A1623" s="23" t="s">
        <v>10</v>
      </c>
      <c r="B1623" s="26" t="s">
        <v>11</v>
      </c>
      <c r="C1623" s="71" t="s">
        <v>12</v>
      </c>
      <c r="D1623" s="26" t="s">
        <v>13</v>
      </c>
      <c r="E1623" s="718" t="s">
        <v>21</v>
      </c>
      <c r="F1623" s="719"/>
      <c r="G1623" s="26" t="s">
        <v>47</v>
      </c>
      <c r="H1623" s="38" t="s">
        <v>14</v>
      </c>
    </row>
    <row r="1624" spans="1:8" ht="31.2" x14ac:dyDescent="0.3">
      <c r="A1624" s="29"/>
      <c r="B1624" s="72" t="s">
        <v>23</v>
      </c>
      <c r="C1624" s="40">
        <v>1</v>
      </c>
      <c r="D1624" s="40" t="s">
        <v>24</v>
      </c>
      <c r="E1624" s="720">
        <f>+'[1]1- CUADRILLAS'!$D$47</f>
        <v>53500</v>
      </c>
      <c r="F1624" s="721"/>
      <c r="G1624" s="41">
        <v>0.10668897196261683</v>
      </c>
      <c r="H1624" s="42">
        <f>((E1624+F1624)*C1624)*G1624</f>
        <v>5707.8600000000006</v>
      </c>
    </row>
    <row r="1625" spans="1:8" x14ac:dyDescent="0.3">
      <c r="A1625" s="43"/>
      <c r="B1625" s="44"/>
      <c r="C1625" s="40"/>
      <c r="D1625" s="40"/>
      <c r="E1625" s="722"/>
      <c r="F1625" s="723"/>
      <c r="G1625" s="41"/>
      <c r="H1625" s="42">
        <f>((E1625+F1625)*C1625)*G1625</f>
        <v>0</v>
      </c>
    </row>
    <row r="1626" spans="1:8" x14ac:dyDescent="0.3">
      <c r="A1626" s="43"/>
      <c r="B1626" s="44"/>
      <c r="C1626" s="40"/>
      <c r="D1626" s="40"/>
      <c r="E1626" s="722"/>
      <c r="F1626" s="723"/>
      <c r="G1626" s="40"/>
      <c r="H1626" s="42"/>
    </row>
    <row r="1627" spans="1:8" x14ac:dyDescent="0.3">
      <c r="A1627" s="21" t="s">
        <v>25</v>
      </c>
      <c r="B1627" s="7"/>
      <c r="C1627" s="7"/>
      <c r="D1627" s="7"/>
      <c r="E1627" s="22"/>
      <c r="F1627" s="8"/>
      <c r="G1627" s="7"/>
      <c r="H1627" s="37">
        <f>(SUM(H1624:H1626))</f>
        <v>5707.8600000000006</v>
      </c>
    </row>
    <row r="1628" spans="1:8" x14ac:dyDescent="0.3">
      <c r="A1628" s="6"/>
      <c r="B1628" s="7"/>
      <c r="C1628" s="7"/>
      <c r="D1628" s="7"/>
      <c r="E1628" s="22"/>
      <c r="F1628" s="8"/>
      <c r="G1628" s="7"/>
      <c r="H1628" s="9"/>
    </row>
    <row r="1629" spans="1:8" x14ac:dyDescent="0.3">
      <c r="A1629" s="21" t="s">
        <v>26</v>
      </c>
      <c r="B1629" s="7"/>
      <c r="C1629" s="7"/>
      <c r="D1629" s="7"/>
      <c r="E1629" s="22"/>
      <c r="F1629" s="8"/>
      <c r="G1629" s="7"/>
      <c r="H1629" s="9"/>
    </row>
    <row r="1630" spans="1:8" x14ac:dyDescent="0.3">
      <c r="A1630" s="23" t="s">
        <v>10</v>
      </c>
      <c r="B1630" s="718" t="s">
        <v>11</v>
      </c>
      <c r="C1630" s="719"/>
      <c r="D1630" s="71" t="s">
        <v>12</v>
      </c>
      <c r="E1630" s="26" t="s">
        <v>13</v>
      </c>
      <c r="F1630" s="27" t="s">
        <v>22</v>
      </c>
      <c r="G1630" s="26" t="s">
        <v>48</v>
      </c>
      <c r="H1630" s="38" t="s">
        <v>14</v>
      </c>
    </row>
    <row r="1631" spans="1:8" x14ac:dyDescent="0.3">
      <c r="A1631" s="43"/>
      <c r="B1631" s="724" t="s">
        <v>28</v>
      </c>
      <c r="C1631" s="725"/>
      <c r="D1631" s="40">
        <v>1</v>
      </c>
      <c r="E1631" s="40" t="s">
        <v>29</v>
      </c>
      <c r="F1631" s="41">
        <v>0.08</v>
      </c>
      <c r="G1631" s="40">
        <f>H1627*0.1</f>
        <v>570.78600000000006</v>
      </c>
      <c r="H1631" s="42">
        <f>+G1631*D1631*F1631</f>
        <v>45.662880000000008</v>
      </c>
    </row>
    <row r="1632" spans="1:8" x14ac:dyDescent="0.3">
      <c r="A1632" s="43"/>
      <c r="B1632" s="724" t="s">
        <v>30</v>
      </c>
      <c r="C1632" s="725"/>
      <c r="D1632" s="40">
        <v>1</v>
      </c>
      <c r="E1632" s="40" t="s">
        <v>29</v>
      </c>
      <c r="F1632" s="41">
        <v>0.05</v>
      </c>
      <c r="G1632" s="40">
        <f>'[1]Estudio de Mercado'!P477</f>
        <v>26300</v>
      </c>
      <c r="H1632" s="42">
        <f>+G1632*D1632*F1632</f>
        <v>1315</v>
      </c>
    </row>
    <row r="1633" spans="1:8" x14ac:dyDescent="0.3">
      <c r="A1633" s="21" t="s">
        <v>31</v>
      </c>
      <c r="B1633" s="7"/>
      <c r="C1633" s="7"/>
      <c r="D1633" s="7"/>
      <c r="E1633" s="22"/>
      <c r="F1633" s="8"/>
      <c r="G1633" s="7"/>
      <c r="H1633" s="37">
        <f>ROUND(SUM(H1631:H1632),0)</f>
        <v>1361</v>
      </c>
    </row>
    <row r="1634" spans="1:8" x14ac:dyDescent="0.3">
      <c r="A1634" s="6"/>
      <c r="B1634" s="7"/>
      <c r="C1634" s="7"/>
      <c r="D1634" s="7"/>
      <c r="E1634" s="22"/>
      <c r="F1634" s="8"/>
      <c r="G1634" s="7"/>
      <c r="H1634" s="9"/>
    </row>
    <row r="1635" spans="1:8" x14ac:dyDescent="0.3">
      <c r="A1635" s="21" t="s">
        <v>32</v>
      </c>
      <c r="B1635" s="7"/>
      <c r="C1635" s="7"/>
      <c r="D1635" s="7"/>
      <c r="E1635" s="22"/>
      <c r="F1635" s="8"/>
      <c r="G1635" s="7"/>
      <c r="H1635" s="9"/>
    </row>
    <row r="1636" spans="1:8" x14ac:dyDescent="0.3">
      <c r="A1636" s="23" t="s">
        <v>10</v>
      </c>
      <c r="B1636" s="718" t="s">
        <v>11</v>
      </c>
      <c r="C1636" s="719"/>
      <c r="D1636" s="26" t="s">
        <v>13</v>
      </c>
      <c r="E1636" s="26" t="s">
        <v>12</v>
      </c>
      <c r="F1636" s="27" t="s">
        <v>33</v>
      </c>
      <c r="G1636" s="26" t="s">
        <v>34</v>
      </c>
      <c r="H1636" s="38" t="s">
        <v>14</v>
      </c>
    </row>
    <row r="1637" spans="1:8" x14ac:dyDescent="0.3">
      <c r="A1637" s="43"/>
      <c r="B1637" s="724" t="s">
        <v>35</v>
      </c>
      <c r="C1637" s="725"/>
      <c r="D1637" s="40" t="s">
        <v>36</v>
      </c>
      <c r="E1637" s="40">
        <v>1</v>
      </c>
      <c r="F1637" s="45">
        <f>'[1]Estudio de Mercado'!P483</f>
        <v>102570</v>
      </c>
      <c r="G1637" s="46">
        <v>0.01</v>
      </c>
      <c r="H1637" s="42">
        <f>+F1637*G1637</f>
        <v>1025.7</v>
      </c>
    </row>
    <row r="1638" spans="1:8" x14ac:dyDescent="0.3">
      <c r="A1638" s="43"/>
      <c r="B1638" s="724"/>
      <c r="C1638" s="725"/>
      <c r="D1638" s="47"/>
      <c r="E1638" s="47"/>
      <c r="F1638" s="48"/>
      <c r="G1638" s="49"/>
      <c r="H1638" s="42"/>
    </row>
    <row r="1639" spans="1:8" x14ac:dyDescent="0.3">
      <c r="A1639" s="21" t="s">
        <v>37</v>
      </c>
      <c r="B1639" s="7"/>
      <c r="C1639" s="7"/>
      <c r="D1639" s="7"/>
      <c r="E1639" s="22"/>
      <c r="F1639" s="8"/>
      <c r="G1639" s="7"/>
      <c r="H1639" s="37">
        <f>ROUND(SUM(H1637:H1638),0)</f>
        <v>1026</v>
      </c>
    </row>
    <row r="1640" spans="1:8" x14ac:dyDescent="0.3">
      <c r="A1640" s="21"/>
      <c r="B1640" s="7"/>
      <c r="C1640" s="7"/>
      <c r="D1640" s="7"/>
      <c r="E1640" s="50"/>
      <c r="F1640" s="8"/>
      <c r="G1640" s="7"/>
      <c r="H1640" s="51"/>
    </row>
    <row r="1641" spans="1:8" x14ac:dyDescent="0.3">
      <c r="A1641" s="21" t="s">
        <v>38</v>
      </c>
      <c r="B1641" s="7"/>
      <c r="C1641" s="7"/>
      <c r="D1641" s="7"/>
      <c r="E1641" s="22"/>
      <c r="F1641" s="8"/>
      <c r="G1641" s="7"/>
      <c r="H1641" s="37">
        <f>H1620+H1627+H1633+H1639</f>
        <v>32437.86</v>
      </c>
    </row>
    <row r="1642" spans="1:8" x14ac:dyDescent="0.3">
      <c r="A1642" s="21" t="s">
        <v>39</v>
      </c>
      <c r="B1642" s="7"/>
      <c r="C1642" s="7"/>
      <c r="D1642" s="7"/>
      <c r="E1642" s="22"/>
      <c r="F1642" s="8"/>
      <c r="G1642" s="7"/>
      <c r="H1642" s="52">
        <f>+SUM(H1643:H1646)</f>
        <v>9715.1390700000011</v>
      </c>
    </row>
    <row r="1643" spans="1:8" x14ac:dyDescent="0.3">
      <c r="A1643" s="21"/>
      <c r="B1643" s="7"/>
      <c r="C1643" s="7"/>
      <c r="D1643" s="7"/>
      <c r="E1643" s="22"/>
      <c r="F1643" s="48" t="s">
        <v>40</v>
      </c>
      <c r="G1643" s="53">
        <v>0.23</v>
      </c>
      <c r="H1643" s="54">
        <f>+G1643*H1641</f>
        <v>7460.7078000000001</v>
      </c>
    </row>
    <row r="1644" spans="1:8" x14ac:dyDescent="0.3">
      <c r="A1644" s="21"/>
      <c r="B1644" s="7"/>
      <c r="C1644" s="7"/>
      <c r="D1644" s="7"/>
      <c r="E1644" s="22"/>
      <c r="F1644" s="48" t="s">
        <v>41</v>
      </c>
      <c r="G1644" s="53">
        <v>0.01</v>
      </c>
      <c r="H1644" s="54">
        <f>+G1644*H1641</f>
        <v>324.37860000000001</v>
      </c>
    </row>
    <row r="1645" spans="1:8" x14ac:dyDescent="0.3">
      <c r="A1645" s="21"/>
      <c r="B1645" s="7"/>
      <c r="C1645" s="7"/>
      <c r="D1645" s="7"/>
      <c r="E1645" s="22"/>
      <c r="F1645" s="48" t="s">
        <v>42</v>
      </c>
      <c r="G1645" s="53">
        <v>0.05</v>
      </c>
      <c r="H1645" s="54">
        <f>+G1645*H1641</f>
        <v>1621.893</v>
      </c>
    </row>
    <row r="1646" spans="1:8" x14ac:dyDescent="0.3">
      <c r="A1646" s="21"/>
      <c r="B1646" s="7"/>
      <c r="C1646" s="7"/>
      <c r="D1646" s="7"/>
      <c r="E1646" s="22"/>
      <c r="F1646" s="48" t="s">
        <v>43</v>
      </c>
      <c r="G1646" s="53">
        <v>0.19</v>
      </c>
      <c r="H1646" s="54">
        <f>+G1646*H1645</f>
        <v>308.15967000000001</v>
      </c>
    </row>
    <row r="1647" spans="1:8" x14ac:dyDescent="0.3">
      <c r="A1647" s="21"/>
      <c r="B1647" s="7"/>
      <c r="C1647" s="7"/>
      <c r="D1647" s="7"/>
      <c r="E1647" s="22"/>
      <c r="F1647" s="726" t="s">
        <v>44</v>
      </c>
      <c r="G1647" s="726"/>
      <c r="H1647" s="55">
        <f>+ROUND(H1641+H1642,0)</f>
        <v>42153</v>
      </c>
    </row>
    <row r="1648" spans="1:8" x14ac:dyDescent="0.3">
      <c r="A1648" s="21"/>
      <c r="B1648" s="7"/>
      <c r="C1648" s="7"/>
      <c r="D1648" s="7"/>
      <c r="E1648" s="22"/>
      <c r="F1648" s="8"/>
      <c r="G1648" s="7"/>
      <c r="H1648" s="56"/>
    </row>
    <row r="1649" spans="1:8" ht="16.2" thickBot="1" x14ac:dyDescent="0.35">
      <c r="A1649" s="17"/>
      <c r="B1649" s="18"/>
      <c r="C1649" s="7"/>
      <c r="D1649" s="7"/>
      <c r="E1649" s="22"/>
      <c r="F1649" s="19"/>
      <c r="G1649" s="18"/>
      <c r="H1649" s="20"/>
    </row>
    <row r="1650" spans="1:8" ht="16.2" thickTop="1" x14ac:dyDescent="0.3">
      <c r="A1650" s="6"/>
      <c r="B1650" s="7"/>
      <c r="C1650" s="57"/>
      <c r="D1650" s="58"/>
      <c r="E1650" s="57"/>
      <c r="F1650" s="8"/>
      <c r="G1650" s="7"/>
      <c r="H1650" s="59"/>
    </row>
    <row r="1651" spans="1:8" x14ac:dyDescent="0.3">
      <c r="A1651" s="6"/>
      <c r="B1651" s="7"/>
      <c r="C1651" s="22"/>
      <c r="D1651" s="7"/>
      <c r="E1651" s="22"/>
      <c r="F1651" s="8"/>
      <c r="G1651" s="7"/>
      <c r="H1651" s="59"/>
    </row>
    <row r="1652" spans="1:8" x14ac:dyDescent="0.3">
      <c r="A1652" s="6"/>
      <c r="B1652" s="7"/>
      <c r="C1652" s="22"/>
      <c r="D1652" s="7"/>
      <c r="E1652" s="22"/>
      <c r="F1652" s="8"/>
      <c r="G1652" s="7"/>
      <c r="H1652" s="59"/>
    </row>
    <row r="1653" spans="1:8" x14ac:dyDescent="0.3">
      <c r="A1653" s="6"/>
      <c r="B1653" s="7"/>
      <c r="C1653" s="22"/>
      <c r="D1653" s="7"/>
      <c r="E1653" s="22"/>
      <c r="F1653" s="8"/>
      <c r="G1653" s="7"/>
      <c r="H1653" s="59"/>
    </row>
    <row r="1654" spans="1:8" ht="16.2" thickBot="1" x14ac:dyDescent="0.35">
      <c r="A1654" s="6"/>
      <c r="B1654" s="7"/>
      <c r="C1654" s="7"/>
      <c r="D1654" s="7"/>
      <c r="E1654" s="22"/>
      <c r="F1654" s="699"/>
      <c r="G1654" s="699"/>
      <c r="H1654" s="700"/>
    </row>
    <row r="1655" spans="1:8" x14ac:dyDescent="0.3">
      <c r="A1655" s="60" t="s">
        <v>45</v>
      </c>
      <c r="B1655" s="61"/>
      <c r="C1655" s="61"/>
      <c r="D1655" s="61"/>
      <c r="E1655" s="22"/>
      <c r="F1655" s="8" t="s">
        <v>46</v>
      </c>
      <c r="G1655" s="7"/>
      <c r="H1655" s="9"/>
    </row>
    <row r="1656" spans="1:8" ht="16.2" thickBot="1" x14ac:dyDescent="0.35">
      <c r="A1656" s="484"/>
      <c r="B1656" s="482"/>
      <c r="C1656" s="482"/>
      <c r="D1656" s="482"/>
      <c r="E1656" s="482"/>
      <c r="F1656" s="483"/>
      <c r="G1656" s="482"/>
      <c r="H1656" s="481"/>
    </row>
    <row r="1657" spans="1:8" ht="87" customHeight="1" thickBot="1" x14ac:dyDescent="0.55000000000000004">
      <c r="A1657" s="701" t="str">
        <f>+A63</f>
        <v>REPARACIONES LOCATIVAS LABORATORIO GENETICA REGIONAL NOR OCCIDENTE DEL INSTITUTO NACIONAL DE MEDICINA LEGAL Y CIENCIAS FORENSES.</v>
      </c>
      <c r="B1657" s="702"/>
      <c r="C1657" s="702"/>
      <c r="D1657" s="702"/>
      <c r="E1657" s="702"/>
      <c r="F1657" s="702"/>
      <c r="G1657" s="702"/>
      <c r="H1657" s="703"/>
    </row>
    <row r="1658" spans="1:8" ht="16.2" thickTop="1" x14ac:dyDescent="0.3">
      <c r="A1658" s="704" t="str">
        <f>+A64</f>
        <v>PRESUPUESTO SISTEMA ELÉCTRICO, ILUMINACIÓN Y ALARMAS PARA EL PROYECTO DE REPARACIONES LOCATIVAS SEDE MEDELLIN DEL  INSTITUTO NACIONAL DE MEDICINA LEGAL Y CIENCIAS FORENSES</v>
      </c>
      <c r="B1658" s="705"/>
      <c r="C1658" s="705"/>
      <c r="D1658" s="705"/>
      <c r="E1658" s="705"/>
      <c r="F1658" s="705"/>
      <c r="G1658" s="705"/>
      <c r="H1658" s="706"/>
    </row>
    <row r="1659" spans="1:8" x14ac:dyDescent="0.3">
      <c r="A1659" s="707"/>
      <c r="B1659" s="708"/>
      <c r="C1659" s="708"/>
      <c r="D1659" s="708"/>
      <c r="E1659" s="708"/>
      <c r="F1659" s="708"/>
      <c r="G1659" s="708"/>
      <c r="H1659" s="709"/>
    </row>
    <row r="1660" spans="1:8" x14ac:dyDescent="0.3">
      <c r="A1660" s="710" t="s">
        <v>2</v>
      </c>
      <c r="B1660" s="711"/>
      <c r="C1660" s="711"/>
      <c r="D1660" s="711"/>
      <c r="E1660" s="711"/>
      <c r="F1660" s="711"/>
      <c r="G1660" s="711"/>
      <c r="H1660" s="712"/>
    </row>
    <row r="1661" spans="1:8" x14ac:dyDescent="0.3">
      <c r="A1661" s="6"/>
      <c r="B1661" s="7"/>
      <c r="C1661" s="7"/>
      <c r="D1661" s="7"/>
      <c r="E1661" s="7"/>
      <c r="F1661" s="8"/>
      <c r="G1661" s="7"/>
      <c r="H1661" s="9"/>
    </row>
    <row r="1662" spans="1:8" x14ac:dyDescent="0.3">
      <c r="A1662" s="10" t="s">
        <v>3</v>
      </c>
      <c r="B1662" s="11" t="str">
        <f>+'[1]BASE DEL PRESUPUESTO'!B61</f>
        <v>3.1.31</v>
      </c>
      <c r="C1662" s="12" t="s">
        <v>4</v>
      </c>
      <c r="D1662" s="11" t="str">
        <f>+'[1]BASE DEL PRESUPUESTO'!D61</f>
        <v>M</v>
      </c>
      <c r="E1662" s="13" t="s">
        <v>5</v>
      </c>
      <c r="F1662" s="14">
        <f>H1698</f>
        <v>44484.800000000003</v>
      </c>
      <c r="G1662" s="12" t="s">
        <v>6</v>
      </c>
      <c r="H1662" s="15" t="str">
        <f>+H69</f>
        <v>ENERO DE 2026</v>
      </c>
    </row>
    <row r="1663" spans="1:8" ht="46.5" customHeight="1" x14ac:dyDescent="0.3">
      <c r="A1663" s="16" t="s">
        <v>8</v>
      </c>
      <c r="B1663" s="713" t="str">
        <f>+'[1]BASE DEL PRESUPUESTO'!C61</f>
        <v>Suministro de materiales y mano de obra para Instalación de tuberia conduit IMC de 1" para circuitos de distribución ; (incluye, uniones, elaboración de roscas con terraja, boquillas terminales, soporteria necesaria, perfiles riel chanel donde se requiera, grapas, pernos de anclaje, abrazaderas y demas elementos consumibles para su correcta instalación).</v>
      </c>
      <c r="C1663" s="713"/>
      <c r="D1663" s="713"/>
      <c r="E1663" s="713"/>
      <c r="F1663" s="713"/>
      <c r="G1663" s="713"/>
      <c r="H1663" s="714"/>
    </row>
    <row r="1664" spans="1:8" ht="16.2" thickBot="1" x14ac:dyDescent="0.35">
      <c r="A1664" s="17"/>
      <c r="B1664" s="18"/>
      <c r="C1664" s="18"/>
      <c r="D1664" s="18"/>
      <c r="E1664" s="18"/>
      <c r="F1664" s="19"/>
      <c r="G1664" s="18"/>
      <c r="H1664" s="20"/>
    </row>
    <row r="1665" spans="1:8" ht="16.2" thickTop="1" x14ac:dyDescent="0.3">
      <c r="A1665" s="21" t="s">
        <v>9</v>
      </c>
      <c r="B1665" s="7"/>
      <c r="C1665" s="7"/>
      <c r="D1665" s="7"/>
      <c r="E1665" s="22"/>
      <c r="F1665" s="8"/>
      <c r="G1665" s="7"/>
      <c r="H1665" s="9"/>
    </row>
    <row r="1666" spans="1:8" x14ac:dyDescent="0.3">
      <c r="A1666" s="23" t="s">
        <v>10</v>
      </c>
      <c r="B1666" s="24" t="s">
        <v>11</v>
      </c>
      <c r="C1666" s="25"/>
      <c r="D1666" s="25"/>
      <c r="E1666" s="26" t="s">
        <v>12</v>
      </c>
      <c r="F1666" s="27" t="s">
        <v>13</v>
      </c>
      <c r="G1666" s="26" t="s">
        <v>14</v>
      </c>
      <c r="H1666" s="28" t="s">
        <v>15</v>
      </c>
    </row>
    <row r="1667" spans="1:8" x14ac:dyDescent="0.3">
      <c r="A1667" s="29"/>
      <c r="B1667" s="715" t="str">
        <f>+'[1]Estudio de Mercado'!C104</f>
        <v xml:space="preserve">Tubo metálico IMC conduit galvanizado de 1" x 3m con unión </v>
      </c>
      <c r="C1667" s="716"/>
      <c r="D1667" s="717"/>
      <c r="E1667" s="30">
        <v>0.33</v>
      </c>
      <c r="F1667" s="31" t="s">
        <v>16</v>
      </c>
      <c r="G1667" s="32">
        <v>73652</v>
      </c>
      <c r="H1667" s="33">
        <f t="shared" ref="H1667:H1676" si="25">+E1667*G1667</f>
        <v>24305.16</v>
      </c>
    </row>
    <row r="1668" spans="1:8" x14ac:dyDescent="0.3">
      <c r="A1668" s="29"/>
      <c r="B1668" s="715" t="str">
        <f>+'[1]Estudio de Mercado'!C114</f>
        <v>Unión metálica IMC galvanizada de 1"</v>
      </c>
      <c r="C1668" s="716"/>
      <c r="D1668" s="717"/>
      <c r="E1668" s="30">
        <v>0.33</v>
      </c>
      <c r="F1668" s="31" t="s">
        <v>13</v>
      </c>
      <c r="G1668" s="32">
        <f>+'[1]Estudio de Mercado'!P114</f>
        <v>2548</v>
      </c>
      <c r="H1668" s="33">
        <f t="shared" si="25"/>
        <v>840.84</v>
      </c>
    </row>
    <row r="1669" spans="1:8" x14ac:dyDescent="0.3">
      <c r="A1669" s="29"/>
      <c r="B1669" s="715" t="str">
        <f>+'[1]Estudio de Mercado'!C132</f>
        <v>Boquilla - terminal de juego de tuerca y contratuerca para tuberia de 1"</v>
      </c>
      <c r="C1669" s="716"/>
      <c r="D1669" s="717"/>
      <c r="E1669" s="30">
        <v>1</v>
      </c>
      <c r="F1669" s="31" t="s">
        <v>13</v>
      </c>
      <c r="G1669" s="32">
        <f>+'[1]Estudio de Mercado'!P132</f>
        <v>3690</v>
      </c>
      <c r="H1669" s="33">
        <f t="shared" si="25"/>
        <v>3690</v>
      </c>
    </row>
    <row r="1670" spans="1:8" x14ac:dyDescent="0.3">
      <c r="A1670" s="29"/>
      <c r="B1670" s="715" t="str">
        <f>+'[1]Estudio de Mercado'!C123</f>
        <v>Abrazadera ajustable 1" con tornillo y tuerca</v>
      </c>
      <c r="C1670" s="716"/>
      <c r="D1670" s="717"/>
      <c r="E1670" s="30">
        <v>1</v>
      </c>
      <c r="F1670" s="31" t="s">
        <v>13</v>
      </c>
      <c r="G1670" s="32">
        <f>+'[1]Estudio de Mercado'!P123</f>
        <v>1000</v>
      </c>
      <c r="H1670" s="33">
        <f t="shared" si="25"/>
        <v>1000</v>
      </c>
    </row>
    <row r="1671" spans="1:8" x14ac:dyDescent="0.3">
      <c r="A1671" s="29"/>
      <c r="B1671" s="715" t="str">
        <f>+'[1]Estudio de Mercado'!C96</f>
        <v>Varilla roscada 3/8" x 3m zincada</v>
      </c>
      <c r="C1671" s="716"/>
      <c r="D1671" s="717"/>
      <c r="E1671" s="30">
        <v>0.1</v>
      </c>
      <c r="F1671" s="31" t="s">
        <v>16</v>
      </c>
      <c r="G1671" s="32">
        <f>+'[1]Estudio de Mercado'!P96</f>
        <v>10514</v>
      </c>
      <c r="H1671" s="33">
        <f t="shared" si="25"/>
        <v>1051.4000000000001</v>
      </c>
    </row>
    <row r="1672" spans="1:8" x14ac:dyDescent="0.3">
      <c r="A1672" s="29"/>
      <c r="B1672" s="715" t="str">
        <f>+'[1]Estudio de Mercado'!C98</f>
        <v>Riel chanel 4x2x3m troquelado</v>
      </c>
      <c r="C1672" s="716"/>
      <c r="D1672" s="717"/>
      <c r="E1672" s="30">
        <v>0.03</v>
      </c>
      <c r="F1672" s="31" t="s">
        <v>16</v>
      </c>
      <c r="G1672" s="34">
        <f>+'[1]Estudio de Mercado'!P98</f>
        <v>35776</v>
      </c>
      <c r="H1672" s="33">
        <f t="shared" si="25"/>
        <v>1073.28</v>
      </c>
    </row>
    <row r="1673" spans="1:8" x14ac:dyDescent="0.3">
      <c r="A1673" s="29"/>
      <c r="B1673" s="715" t="s">
        <v>49</v>
      </c>
      <c r="C1673" s="733"/>
      <c r="D1673" s="734"/>
      <c r="E1673" s="30">
        <v>1</v>
      </c>
      <c r="F1673" s="31" t="s">
        <v>18</v>
      </c>
      <c r="G1673" s="32">
        <f>'[1]Estudio de Mercado'!P234</f>
        <v>2556</v>
      </c>
      <c r="H1673" s="33">
        <f t="shared" si="25"/>
        <v>2556</v>
      </c>
    </row>
    <row r="1674" spans="1:8" x14ac:dyDescent="0.3">
      <c r="A1674" s="35"/>
      <c r="B1674" s="715"/>
      <c r="C1674" s="716"/>
      <c r="D1674" s="717"/>
      <c r="E1674" s="30"/>
      <c r="F1674" s="31"/>
      <c r="G1674" s="34"/>
      <c r="H1674" s="33">
        <f t="shared" si="25"/>
        <v>0</v>
      </c>
    </row>
    <row r="1675" spans="1:8" x14ac:dyDescent="0.3">
      <c r="A1675" s="35"/>
      <c r="B1675" s="715"/>
      <c r="C1675" s="733"/>
      <c r="D1675" s="734"/>
      <c r="E1675" s="30"/>
      <c r="F1675" s="31"/>
      <c r="G1675" s="34"/>
      <c r="H1675" s="33">
        <f t="shared" si="25"/>
        <v>0</v>
      </c>
    </row>
    <row r="1676" spans="1:8" x14ac:dyDescent="0.3">
      <c r="A1676" s="35"/>
      <c r="B1676" s="715"/>
      <c r="C1676" s="733"/>
      <c r="D1676" s="734"/>
      <c r="E1676" s="30"/>
      <c r="F1676" s="31"/>
      <c r="G1676" s="32"/>
      <c r="H1676" s="33">
        <f t="shared" si="25"/>
        <v>0</v>
      </c>
    </row>
    <row r="1677" spans="1:8" x14ac:dyDescent="0.3">
      <c r="A1677" s="21" t="s">
        <v>19</v>
      </c>
      <c r="B1677" s="7"/>
      <c r="C1677" s="7"/>
      <c r="D1677" s="7"/>
      <c r="E1677" s="22"/>
      <c r="F1677" s="8"/>
      <c r="G1677" s="7"/>
      <c r="H1677" s="37">
        <f>ROUND(SUM(H1667:H1676),0)</f>
        <v>34517</v>
      </c>
    </row>
    <row r="1678" spans="1:8" x14ac:dyDescent="0.3">
      <c r="A1678" s="6"/>
      <c r="B1678" s="7"/>
      <c r="C1678" s="7"/>
      <c r="D1678" s="7"/>
      <c r="E1678" s="22"/>
      <c r="F1678" s="8"/>
      <c r="G1678" s="7"/>
      <c r="H1678" s="9"/>
    </row>
    <row r="1679" spans="1:8" x14ac:dyDescent="0.3">
      <c r="A1679" s="21" t="s">
        <v>20</v>
      </c>
      <c r="B1679" s="7"/>
      <c r="C1679" s="7"/>
      <c r="D1679" s="7"/>
      <c r="E1679" s="22"/>
      <c r="F1679" s="8"/>
      <c r="G1679" s="7"/>
      <c r="H1679" s="9"/>
    </row>
    <row r="1680" spans="1:8" x14ac:dyDescent="0.3">
      <c r="A1680" s="23" t="s">
        <v>10</v>
      </c>
      <c r="B1680" s="26" t="s">
        <v>11</v>
      </c>
      <c r="C1680" s="71" t="s">
        <v>12</v>
      </c>
      <c r="D1680" s="26" t="s">
        <v>13</v>
      </c>
      <c r="E1680" s="718" t="s">
        <v>21</v>
      </c>
      <c r="F1680" s="719"/>
      <c r="G1680" s="26" t="s">
        <v>47</v>
      </c>
      <c r="H1680" s="38" t="s">
        <v>14</v>
      </c>
    </row>
    <row r="1681" spans="1:8" ht="31.2" x14ac:dyDescent="0.3">
      <c r="A1681" s="29"/>
      <c r="B1681" s="72" t="s">
        <v>23</v>
      </c>
      <c r="C1681" s="40">
        <v>1</v>
      </c>
      <c r="D1681" s="40" t="s">
        <v>24</v>
      </c>
      <c r="E1681" s="720">
        <f>+'[1]1- CUADRILLAS'!$D$47</f>
        <v>53500</v>
      </c>
      <c r="F1681" s="721"/>
      <c r="G1681" s="41">
        <v>0.13085607476635519</v>
      </c>
      <c r="H1681" s="42">
        <f>((E1681+F1681)*C1681)*G1681</f>
        <v>7000.8000000000029</v>
      </c>
    </row>
    <row r="1682" spans="1:8" x14ac:dyDescent="0.3">
      <c r="A1682" s="43"/>
      <c r="B1682" s="44"/>
      <c r="C1682" s="40"/>
      <c r="D1682" s="40"/>
      <c r="E1682" s="722"/>
      <c r="F1682" s="723"/>
      <c r="G1682" s="41"/>
      <c r="H1682" s="42">
        <f>((E1682+F1682)*C1682)*G1682</f>
        <v>0</v>
      </c>
    </row>
    <row r="1683" spans="1:8" x14ac:dyDescent="0.3">
      <c r="A1683" s="43"/>
      <c r="B1683" s="44"/>
      <c r="C1683" s="40"/>
      <c r="D1683" s="40"/>
      <c r="E1683" s="722"/>
      <c r="F1683" s="723"/>
      <c r="G1683" s="40"/>
      <c r="H1683" s="42"/>
    </row>
    <row r="1684" spans="1:8" x14ac:dyDescent="0.3">
      <c r="A1684" s="21" t="s">
        <v>25</v>
      </c>
      <c r="B1684" s="7"/>
      <c r="C1684" s="7"/>
      <c r="D1684" s="7"/>
      <c r="E1684" s="22"/>
      <c r="F1684" s="8"/>
      <c r="G1684" s="7"/>
      <c r="H1684" s="37">
        <f>(SUM(H1681:H1683))</f>
        <v>7000.8000000000029</v>
      </c>
    </row>
    <row r="1685" spans="1:8" x14ac:dyDescent="0.3">
      <c r="A1685" s="6"/>
      <c r="B1685" s="7"/>
      <c r="C1685" s="7"/>
      <c r="D1685" s="7"/>
      <c r="E1685" s="22"/>
      <c r="F1685" s="8"/>
      <c r="G1685" s="7"/>
      <c r="H1685" s="9"/>
    </row>
    <row r="1686" spans="1:8" x14ac:dyDescent="0.3">
      <c r="A1686" s="21" t="s">
        <v>26</v>
      </c>
      <c r="B1686" s="7"/>
      <c r="C1686" s="7"/>
      <c r="D1686" s="7"/>
      <c r="E1686" s="22"/>
      <c r="F1686" s="8"/>
      <c r="G1686" s="7"/>
      <c r="H1686" s="9"/>
    </row>
    <row r="1687" spans="1:8" x14ac:dyDescent="0.3">
      <c r="A1687" s="23" t="s">
        <v>10</v>
      </c>
      <c r="B1687" s="718" t="s">
        <v>11</v>
      </c>
      <c r="C1687" s="719"/>
      <c r="D1687" s="71" t="s">
        <v>12</v>
      </c>
      <c r="E1687" s="26" t="s">
        <v>13</v>
      </c>
      <c r="F1687" s="27" t="s">
        <v>22</v>
      </c>
      <c r="G1687" s="26" t="s">
        <v>48</v>
      </c>
      <c r="H1687" s="38" t="s">
        <v>14</v>
      </c>
    </row>
    <row r="1688" spans="1:8" x14ac:dyDescent="0.3">
      <c r="A1688" s="43"/>
      <c r="B1688" s="724" t="s">
        <v>28</v>
      </c>
      <c r="C1688" s="725"/>
      <c r="D1688" s="40">
        <v>1</v>
      </c>
      <c r="E1688" s="40" t="s">
        <v>29</v>
      </c>
      <c r="F1688" s="41">
        <v>0.08</v>
      </c>
      <c r="G1688" s="40">
        <f>H1684*0.1</f>
        <v>700.08000000000038</v>
      </c>
      <c r="H1688" s="42">
        <f>+G1688*D1688*F1688</f>
        <v>56.006400000000035</v>
      </c>
    </row>
    <row r="1689" spans="1:8" x14ac:dyDescent="0.3">
      <c r="A1689" s="43"/>
      <c r="B1689" s="724" t="s">
        <v>30</v>
      </c>
      <c r="C1689" s="725"/>
      <c r="D1689" s="40">
        <v>1</v>
      </c>
      <c r="E1689" s="40" t="s">
        <v>29</v>
      </c>
      <c r="F1689" s="41">
        <v>0.06</v>
      </c>
      <c r="G1689" s="40">
        <f>'[1]Estudio de Mercado'!P477</f>
        <v>26300</v>
      </c>
      <c r="H1689" s="42">
        <f>+G1689*D1689*F1689</f>
        <v>1578</v>
      </c>
    </row>
    <row r="1690" spans="1:8" x14ac:dyDescent="0.3">
      <c r="A1690" s="21" t="s">
        <v>31</v>
      </c>
      <c r="B1690" s="7"/>
      <c r="C1690" s="7"/>
      <c r="D1690" s="7"/>
      <c r="E1690" s="22"/>
      <c r="F1690" s="8"/>
      <c r="G1690" s="7"/>
      <c r="H1690" s="37">
        <f>ROUND(SUM(H1688:H1689),0)</f>
        <v>1634</v>
      </c>
    </row>
    <row r="1691" spans="1:8" x14ac:dyDescent="0.3">
      <c r="A1691" s="6"/>
      <c r="B1691" s="7"/>
      <c r="C1691" s="7"/>
      <c r="D1691" s="7"/>
      <c r="E1691" s="22"/>
      <c r="F1691" s="8"/>
      <c r="G1691" s="7"/>
      <c r="H1691" s="9"/>
    </row>
    <row r="1692" spans="1:8" x14ac:dyDescent="0.3">
      <c r="A1692" s="21" t="s">
        <v>32</v>
      </c>
      <c r="B1692" s="7"/>
      <c r="C1692" s="7"/>
      <c r="D1692" s="7"/>
      <c r="E1692" s="22"/>
      <c r="F1692" s="8"/>
      <c r="G1692" s="7"/>
      <c r="H1692" s="9"/>
    </row>
    <row r="1693" spans="1:8" x14ac:dyDescent="0.3">
      <c r="A1693" s="23" t="s">
        <v>10</v>
      </c>
      <c r="B1693" s="718" t="s">
        <v>11</v>
      </c>
      <c r="C1693" s="719"/>
      <c r="D1693" s="26" t="s">
        <v>13</v>
      </c>
      <c r="E1693" s="26" t="s">
        <v>12</v>
      </c>
      <c r="F1693" s="27" t="s">
        <v>33</v>
      </c>
      <c r="G1693" s="26" t="s">
        <v>34</v>
      </c>
      <c r="H1693" s="38" t="s">
        <v>14</v>
      </c>
    </row>
    <row r="1694" spans="1:8" x14ac:dyDescent="0.3">
      <c r="A1694" s="43"/>
      <c r="B1694" s="724" t="s">
        <v>35</v>
      </c>
      <c r="C1694" s="725"/>
      <c r="D1694" s="40" t="s">
        <v>36</v>
      </c>
      <c r="E1694" s="40">
        <v>1</v>
      </c>
      <c r="F1694" s="45">
        <f>'[1]Estudio de Mercado'!P483</f>
        <v>102570</v>
      </c>
      <c r="G1694" s="46">
        <v>1.2999999999999999E-2</v>
      </c>
      <c r="H1694" s="42">
        <f>+F1694*G1694</f>
        <v>1333.4099999999999</v>
      </c>
    </row>
    <row r="1695" spans="1:8" x14ac:dyDescent="0.3">
      <c r="A1695" s="43"/>
      <c r="B1695" s="724"/>
      <c r="C1695" s="725"/>
      <c r="D1695" s="47"/>
      <c r="E1695" s="47"/>
      <c r="F1695" s="48"/>
      <c r="G1695" s="49"/>
      <c r="H1695" s="42"/>
    </row>
    <row r="1696" spans="1:8" x14ac:dyDescent="0.3">
      <c r="A1696" s="21" t="s">
        <v>37</v>
      </c>
      <c r="B1696" s="7"/>
      <c r="C1696" s="7"/>
      <c r="D1696" s="7"/>
      <c r="E1696" s="22"/>
      <c r="F1696" s="8"/>
      <c r="G1696" s="7"/>
      <c r="H1696" s="37">
        <f>ROUND(SUM(H1694:H1695),0)</f>
        <v>1333</v>
      </c>
    </row>
    <row r="1697" spans="1:8" x14ac:dyDescent="0.3">
      <c r="A1697" s="21"/>
      <c r="B1697" s="7"/>
      <c r="C1697" s="7"/>
      <c r="D1697" s="7"/>
      <c r="E1697" s="50"/>
      <c r="F1697" s="8"/>
      <c r="G1697" s="7"/>
      <c r="H1697" s="51"/>
    </row>
    <row r="1698" spans="1:8" x14ac:dyDescent="0.3">
      <c r="A1698" s="21" t="s">
        <v>38</v>
      </c>
      <c r="B1698" s="7"/>
      <c r="C1698" s="7"/>
      <c r="D1698" s="7"/>
      <c r="E1698" s="22"/>
      <c r="F1698" s="8"/>
      <c r="G1698" s="7"/>
      <c r="H1698" s="37">
        <f>H1677+H1684+H1690+H1696</f>
        <v>44484.800000000003</v>
      </c>
    </row>
    <row r="1699" spans="1:8" x14ac:dyDescent="0.3">
      <c r="A1699" s="21" t="s">
        <v>39</v>
      </c>
      <c r="B1699" s="7"/>
      <c r="C1699" s="7"/>
      <c r="D1699" s="7"/>
      <c r="E1699" s="22"/>
      <c r="F1699" s="8"/>
      <c r="G1699" s="7"/>
      <c r="H1699" s="52">
        <f>+SUM(H1700:H1703)</f>
        <v>13323.197600000001</v>
      </c>
    </row>
    <row r="1700" spans="1:8" x14ac:dyDescent="0.3">
      <c r="A1700" s="21"/>
      <c r="B1700" s="7"/>
      <c r="C1700" s="7"/>
      <c r="D1700" s="7"/>
      <c r="E1700" s="22"/>
      <c r="F1700" s="48" t="s">
        <v>40</v>
      </c>
      <c r="G1700" s="53">
        <v>0.23</v>
      </c>
      <c r="H1700" s="54">
        <f>+G1700*H1698</f>
        <v>10231.504000000001</v>
      </c>
    </row>
    <row r="1701" spans="1:8" x14ac:dyDescent="0.3">
      <c r="A1701" s="21"/>
      <c r="B1701" s="7"/>
      <c r="C1701" s="7"/>
      <c r="D1701" s="7"/>
      <c r="E1701" s="22"/>
      <c r="F1701" s="48" t="s">
        <v>41</v>
      </c>
      <c r="G1701" s="53">
        <v>0.01</v>
      </c>
      <c r="H1701" s="54">
        <f>+G1701*H1698</f>
        <v>444.84800000000001</v>
      </c>
    </row>
    <row r="1702" spans="1:8" x14ac:dyDescent="0.3">
      <c r="A1702" s="21"/>
      <c r="B1702" s="7"/>
      <c r="C1702" s="7"/>
      <c r="D1702" s="7"/>
      <c r="E1702" s="22"/>
      <c r="F1702" s="48" t="s">
        <v>42</v>
      </c>
      <c r="G1702" s="53">
        <v>0.05</v>
      </c>
      <c r="H1702" s="54">
        <f>+G1702*H1698</f>
        <v>2224.2400000000002</v>
      </c>
    </row>
    <row r="1703" spans="1:8" x14ac:dyDescent="0.3">
      <c r="A1703" s="21"/>
      <c r="B1703" s="7"/>
      <c r="C1703" s="7"/>
      <c r="D1703" s="7"/>
      <c r="E1703" s="22"/>
      <c r="F1703" s="48" t="s">
        <v>43</v>
      </c>
      <c r="G1703" s="53">
        <v>0.19</v>
      </c>
      <c r="H1703" s="54">
        <f>+G1703*H1702</f>
        <v>422.60560000000004</v>
      </c>
    </row>
    <row r="1704" spans="1:8" x14ac:dyDescent="0.3">
      <c r="A1704" s="21"/>
      <c r="B1704" s="7"/>
      <c r="C1704" s="7"/>
      <c r="D1704" s="7"/>
      <c r="E1704" s="22"/>
      <c r="F1704" s="726" t="s">
        <v>44</v>
      </c>
      <c r="G1704" s="726"/>
      <c r="H1704" s="55">
        <f>+ROUND(H1698+H1699,0)</f>
        <v>57808</v>
      </c>
    </row>
    <row r="1705" spans="1:8" x14ac:dyDescent="0.3">
      <c r="A1705" s="21"/>
      <c r="B1705" s="7"/>
      <c r="C1705" s="7"/>
      <c r="D1705" s="7"/>
      <c r="E1705" s="22"/>
      <c r="F1705" s="8"/>
      <c r="G1705" s="7"/>
      <c r="H1705" s="56"/>
    </row>
    <row r="1706" spans="1:8" ht="16.2" thickBot="1" x14ac:dyDescent="0.35">
      <c r="A1706" s="17"/>
      <c r="B1706" s="18"/>
      <c r="C1706" s="7"/>
      <c r="D1706" s="7"/>
      <c r="E1706" s="22"/>
      <c r="F1706" s="19"/>
      <c r="G1706" s="18"/>
      <c r="H1706" s="20"/>
    </row>
    <row r="1707" spans="1:8" ht="16.2" thickTop="1" x14ac:dyDescent="0.3">
      <c r="A1707" s="6"/>
      <c r="B1707" s="7"/>
      <c r="C1707" s="57"/>
      <c r="D1707" s="58"/>
      <c r="E1707" s="57"/>
      <c r="F1707" s="8"/>
      <c r="G1707" s="7"/>
      <c r="H1707" s="59"/>
    </row>
    <row r="1708" spans="1:8" x14ac:dyDescent="0.3">
      <c r="A1708" s="6"/>
      <c r="B1708" s="7"/>
      <c r="C1708" s="22"/>
      <c r="D1708" s="7"/>
      <c r="E1708" s="22"/>
      <c r="F1708" s="8"/>
      <c r="G1708" s="7"/>
      <c r="H1708" s="59"/>
    </row>
    <row r="1709" spans="1:8" x14ac:dyDescent="0.3">
      <c r="A1709" s="6"/>
      <c r="B1709" s="7"/>
      <c r="C1709" s="22"/>
      <c r="D1709" s="7"/>
      <c r="E1709" s="22"/>
      <c r="F1709" s="8"/>
      <c r="G1709" s="7"/>
      <c r="H1709" s="59"/>
    </row>
    <row r="1710" spans="1:8" x14ac:dyDescent="0.3">
      <c r="A1710" s="6"/>
      <c r="B1710" s="7"/>
      <c r="C1710" s="22"/>
      <c r="D1710" s="7"/>
      <c r="E1710" s="22"/>
      <c r="F1710" s="8"/>
      <c r="G1710" s="7"/>
      <c r="H1710" s="59"/>
    </row>
    <row r="1711" spans="1:8" ht="16.2" thickBot="1" x14ac:dyDescent="0.35">
      <c r="A1711" s="6"/>
      <c r="B1711" s="7"/>
      <c r="C1711" s="7"/>
      <c r="D1711" s="7"/>
      <c r="E1711" s="22"/>
      <c r="F1711" s="699"/>
      <c r="G1711" s="699"/>
      <c r="H1711" s="700"/>
    </row>
    <row r="1712" spans="1:8" x14ac:dyDescent="0.3">
      <c r="A1712" s="60" t="s">
        <v>45</v>
      </c>
      <c r="B1712" s="61"/>
      <c r="C1712" s="61"/>
      <c r="D1712" s="61"/>
      <c r="E1712" s="22"/>
      <c r="F1712" s="8" t="s">
        <v>46</v>
      </c>
      <c r="G1712" s="7"/>
      <c r="H1712" s="9"/>
    </row>
    <row r="1713" spans="1:8" ht="16.2" thickBot="1" x14ac:dyDescent="0.35">
      <c r="A1713" s="484"/>
      <c r="B1713" s="482"/>
      <c r="C1713" s="482"/>
      <c r="D1713" s="482"/>
      <c r="E1713" s="482"/>
      <c r="F1713" s="483"/>
      <c r="G1713" s="482"/>
      <c r="H1713" s="481"/>
    </row>
    <row r="1714" spans="1:8" ht="91.2" customHeight="1" thickBot="1" x14ac:dyDescent="0.55000000000000004">
      <c r="A1714" s="701" t="str">
        <f>+A63</f>
        <v>REPARACIONES LOCATIVAS LABORATORIO GENETICA REGIONAL NOR OCCIDENTE DEL INSTITUTO NACIONAL DE MEDICINA LEGAL Y CIENCIAS FORENSES.</v>
      </c>
      <c r="B1714" s="702"/>
      <c r="C1714" s="702"/>
      <c r="D1714" s="702"/>
      <c r="E1714" s="702"/>
      <c r="F1714" s="702"/>
      <c r="G1714" s="702"/>
      <c r="H1714" s="703"/>
    </row>
    <row r="1715" spans="1:8" ht="16.2" thickTop="1" x14ac:dyDescent="0.3">
      <c r="A1715" s="704" t="str">
        <f>+A64</f>
        <v>PRESUPUESTO SISTEMA ELÉCTRICO, ILUMINACIÓN Y ALARMAS PARA EL PROYECTO DE REPARACIONES LOCATIVAS SEDE MEDELLIN DEL  INSTITUTO NACIONAL DE MEDICINA LEGAL Y CIENCIAS FORENSES</v>
      </c>
      <c r="B1715" s="705"/>
      <c r="C1715" s="705"/>
      <c r="D1715" s="705"/>
      <c r="E1715" s="705"/>
      <c r="F1715" s="705"/>
      <c r="G1715" s="705"/>
      <c r="H1715" s="706"/>
    </row>
    <row r="1716" spans="1:8" x14ac:dyDescent="0.3">
      <c r="A1716" s="707"/>
      <c r="B1716" s="708"/>
      <c r="C1716" s="708"/>
      <c r="D1716" s="708"/>
      <c r="E1716" s="708"/>
      <c r="F1716" s="708"/>
      <c r="G1716" s="708"/>
      <c r="H1716" s="709"/>
    </row>
    <row r="1717" spans="1:8" x14ac:dyDescent="0.3">
      <c r="A1717" s="710" t="s">
        <v>2</v>
      </c>
      <c r="B1717" s="711"/>
      <c r="C1717" s="711"/>
      <c r="D1717" s="711"/>
      <c r="E1717" s="711"/>
      <c r="F1717" s="711"/>
      <c r="G1717" s="711"/>
      <c r="H1717" s="712"/>
    </row>
    <row r="1718" spans="1:8" x14ac:dyDescent="0.3">
      <c r="A1718" s="6"/>
      <c r="B1718" s="7"/>
      <c r="C1718" s="7"/>
      <c r="D1718" s="7"/>
      <c r="E1718" s="7"/>
      <c r="F1718" s="8"/>
      <c r="G1718" s="7"/>
      <c r="H1718" s="9"/>
    </row>
    <row r="1719" spans="1:8" x14ac:dyDescent="0.3">
      <c r="A1719" s="10" t="s">
        <v>3</v>
      </c>
      <c r="B1719" s="11" t="str">
        <f>+'[1]BASE DEL PRESUPUESTO'!B62</f>
        <v>3.1.32</v>
      </c>
      <c r="C1719" s="12" t="s">
        <v>4</v>
      </c>
      <c r="D1719" s="11" t="str">
        <f>+'[1]BASE DEL PRESUPUESTO'!D62</f>
        <v>M</v>
      </c>
      <c r="E1719" s="13" t="s">
        <v>5</v>
      </c>
      <c r="F1719" s="14">
        <f>H1755</f>
        <v>37810.699999999997</v>
      </c>
      <c r="G1719" s="12" t="s">
        <v>6</v>
      </c>
      <c r="H1719" s="15" t="str">
        <f>+H69</f>
        <v>ENERO DE 2026</v>
      </c>
    </row>
    <row r="1720" spans="1:8" ht="60" customHeight="1" x14ac:dyDescent="0.3">
      <c r="A1720" s="16" t="s">
        <v>8</v>
      </c>
      <c r="B1720" s="713" t="str">
        <f>+'[1]BASE DEL PRESUPUESTO'!C62</f>
        <v>Suministro de materiales y mano de obra para Instalación de tuberia conduit IMC de 3/4" para circuitos de distribución ; (incluye, uniones, elaboración de roscas con terraja, cajas de aluminio inyectado 2400, boquillas terminales, soporteria necesaria, perfiles riel chanel donde se requiera, grapas, pernos de anclaje, abrazaderas y demas elementos consumibles para su correcta instalación).</v>
      </c>
      <c r="C1720" s="713"/>
      <c r="D1720" s="713"/>
      <c r="E1720" s="713"/>
      <c r="F1720" s="713"/>
      <c r="G1720" s="713"/>
      <c r="H1720" s="714"/>
    </row>
    <row r="1721" spans="1:8" ht="16.2" thickBot="1" x14ac:dyDescent="0.35">
      <c r="A1721" s="17"/>
      <c r="B1721" s="18"/>
      <c r="C1721" s="18"/>
      <c r="D1721" s="18"/>
      <c r="E1721" s="18"/>
      <c r="F1721" s="19"/>
      <c r="G1721" s="18"/>
      <c r="H1721" s="20"/>
    </row>
    <row r="1722" spans="1:8" ht="16.2" thickTop="1" x14ac:dyDescent="0.3">
      <c r="A1722" s="21" t="s">
        <v>9</v>
      </c>
      <c r="B1722" s="7"/>
      <c r="C1722" s="7"/>
      <c r="D1722" s="7"/>
      <c r="E1722" s="22"/>
      <c r="F1722" s="8"/>
      <c r="G1722" s="7"/>
      <c r="H1722" s="9"/>
    </row>
    <row r="1723" spans="1:8" x14ac:dyDescent="0.3">
      <c r="A1723" s="23" t="s">
        <v>10</v>
      </c>
      <c r="B1723" s="24" t="s">
        <v>11</v>
      </c>
      <c r="C1723" s="25"/>
      <c r="D1723" s="25"/>
      <c r="E1723" s="26" t="s">
        <v>12</v>
      </c>
      <c r="F1723" s="27" t="s">
        <v>13</v>
      </c>
      <c r="G1723" s="26" t="s">
        <v>14</v>
      </c>
      <c r="H1723" s="28" t="s">
        <v>15</v>
      </c>
    </row>
    <row r="1724" spans="1:8" x14ac:dyDescent="0.3">
      <c r="A1724" s="29"/>
      <c r="B1724" s="715" t="str">
        <f>+'[1]Estudio de Mercado'!C105</f>
        <v xml:space="preserve">Tubo metálico IMC conduit galvanizado de 3/4" x 3m con unión </v>
      </c>
      <c r="C1724" s="716"/>
      <c r="D1724" s="717"/>
      <c r="E1724" s="30">
        <v>0.33</v>
      </c>
      <c r="F1724" s="31" t="s">
        <v>16</v>
      </c>
      <c r="G1724" s="32">
        <v>64150</v>
      </c>
      <c r="H1724" s="33">
        <f t="shared" ref="H1724:H1733" si="26">+E1724*G1724</f>
        <v>21169.5</v>
      </c>
    </row>
    <row r="1725" spans="1:8" x14ac:dyDescent="0.3">
      <c r="A1725" s="29"/>
      <c r="B1725" s="715" t="str">
        <f>+'[1]Estudio de Mercado'!C115</f>
        <v>Unión metálica IMC galvanizada de 3/4"</v>
      </c>
      <c r="C1725" s="716"/>
      <c r="D1725" s="717"/>
      <c r="E1725" s="30">
        <v>0.33</v>
      </c>
      <c r="F1725" s="31" t="s">
        <v>13</v>
      </c>
      <c r="G1725" s="32">
        <f>+'[1]Estudio de Mercado'!P115</f>
        <v>1770</v>
      </c>
      <c r="H1725" s="33">
        <f t="shared" si="26"/>
        <v>584.1</v>
      </c>
    </row>
    <row r="1726" spans="1:8" x14ac:dyDescent="0.3">
      <c r="A1726" s="29"/>
      <c r="B1726" s="715" t="str">
        <f>+'[1]Estudio de Mercado'!C133</f>
        <v>Boquilla - terminal de juego de tuerca y contratuerca para tuberia de 3/4"</v>
      </c>
      <c r="C1726" s="716"/>
      <c r="D1726" s="717"/>
      <c r="E1726" s="30">
        <v>1</v>
      </c>
      <c r="F1726" s="31" t="s">
        <v>13</v>
      </c>
      <c r="G1726" s="32">
        <f>+'[1]Estudio de Mercado'!P133</f>
        <v>1465</v>
      </c>
      <c r="H1726" s="33">
        <f t="shared" si="26"/>
        <v>1465</v>
      </c>
    </row>
    <row r="1727" spans="1:8" x14ac:dyDescent="0.3">
      <c r="A1727" s="29"/>
      <c r="B1727" s="715" t="str">
        <f>+'[1]Estudio de Mercado'!C124</f>
        <v>Abrazadera ajustable 3/4" con tornillo y tuerca</v>
      </c>
      <c r="C1727" s="716"/>
      <c r="D1727" s="717"/>
      <c r="E1727" s="30">
        <v>1</v>
      </c>
      <c r="F1727" s="31" t="s">
        <v>13</v>
      </c>
      <c r="G1727" s="32">
        <f>+'[1]Estudio de Mercado'!P124</f>
        <v>850</v>
      </c>
      <c r="H1727" s="33">
        <f t="shared" si="26"/>
        <v>850</v>
      </c>
    </row>
    <row r="1728" spans="1:8" x14ac:dyDescent="0.3">
      <c r="A1728" s="29"/>
      <c r="B1728" s="715" t="str">
        <f>+'[1]Estudio de Mercado'!C96</f>
        <v>Varilla roscada 3/8" x 3m zincada</v>
      </c>
      <c r="C1728" s="716"/>
      <c r="D1728" s="717"/>
      <c r="E1728" s="30">
        <v>0.1</v>
      </c>
      <c r="F1728" s="31" t="s">
        <v>16</v>
      </c>
      <c r="G1728" s="32">
        <f>+'[1]Estudio de Mercado'!P96</f>
        <v>10514</v>
      </c>
      <c r="H1728" s="33">
        <f t="shared" si="26"/>
        <v>1051.4000000000001</v>
      </c>
    </row>
    <row r="1729" spans="1:8" x14ac:dyDescent="0.3">
      <c r="A1729" s="29"/>
      <c r="B1729" s="715" t="str">
        <f>+'[1]Estudio de Mercado'!C89</f>
        <v>Riel omega perforado soporte bandeja x 3m</v>
      </c>
      <c r="C1729" s="716"/>
      <c r="D1729" s="717"/>
      <c r="E1729" s="30">
        <v>0.03</v>
      </c>
      <c r="F1729" s="31" t="s">
        <v>16</v>
      </c>
      <c r="G1729" s="34">
        <f>+'[1]Estudio de Mercado'!P89</f>
        <v>56599</v>
      </c>
      <c r="H1729" s="33">
        <f t="shared" si="26"/>
        <v>1697.97</v>
      </c>
    </row>
    <row r="1730" spans="1:8" x14ac:dyDescent="0.3">
      <c r="A1730" s="29"/>
      <c r="B1730" s="715" t="s">
        <v>49</v>
      </c>
      <c r="C1730" s="733"/>
      <c r="D1730" s="734"/>
      <c r="E1730" s="30">
        <v>1</v>
      </c>
      <c r="F1730" s="31" t="s">
        <v>18</v>
      </c>
      <c r="G1730" s="32">
        <f>'[1]Estudio de Mercado'!P234</f>
        <v>2556</v>
      </c>
      <c r="H1730" s="33">
        <f t="shared" si="26"/>
        <v>2556</v>
      </c>
    </row>
    <row r="1731" spans="1:8" x14ac:dyDescent="0.3">
      <c r="A1731" s="35"/>
      <c r="B1731" s="715"/>
      <c r="C1731" s="716"/>
      <c r="D1731" s="717"/>
      <c r="E1731" s="30"/>
      <c r="F1731" s="31"/>
      <c r="G1731" s="34"/>
      <c r="H1731" s="33">
        <f t="shared" si="26"/>
        <v>0</v>
      </c>
    </row>
    <row r="1732" spans="1:8" x14ac:dyDescent="0.3">
      <c r="A1732" s="35"/>
      <c r="B1732" s="715"/>
      <c r="C1732" s="733"/>
      <c r="D1732" s="734"/>
      <c r="E1732" s="30"/>
      <c r="F1732" s="31"/>
      <c r="G1732" s="34"/>
      <c r="H1732" s="33">
        <f t="shared" si="26"/>
        <v>0</v>
      </c>
    </row>
    <row r="1733" spans="1:8" x14ac:dyDescent="0.3">
      <c r="A1733" s="35"/>
      <c r="B1733" s="715"/>
      <c r="C1733" s="733"/>
      <c r="D1733" s="734"/>
      <c r="E1733" s="30"/>
      <c r="F1733" s="31"/>
      <c r="G1733" s="32"/>
      <c r="H1733" s="33">
        <f t="shared" si="26"/>
        <v>0</v>
      </c>
    </row>
    <row r="1734" spans="1:8" x14ac:dyDescent="0.3">
      <c r="A1734" s="21" t="s">
        <v>19</v>
      </c>
      <c r="B1734" s="7"/>
      <c r="C1734" s="7"/>
      <c r="D1734" s="7"/>
      <c r="E1734" s="22"/>
      <c r="F1734" s="8"/>
      <c r="G1734" s="7"/>
      <c r="H1734" s="37">
        <f>ROUND(SUM(H1724:H1733),0)</f>
        <v>29374</v>
      </c>
    </row>
    <row r="1735" spans="1:8" x14ac:dyDescent="0.3">
      <c r="A1735" s="6"/>
      <c r="B1735" s="7"/>
      <c r="C1735" s="7"/>
      <c r="D1735" s="7"/>
      <c r="E1735" s="22"/>
      <c r="F1735" s="8"/>
      <c r="G1735" s="7"/>
      <c r="H1735" s="9"/>
    </row>
    <row r="1736" spans="1:8" x14ac:dyDescent="0.3">
      <c r="A1736" s="21" t="s">
        <v>20</v>
      </c>
      <c r="B1736" s="7"/>
      <c r="C1736" s="7"/>
      <c r="D1736" s="7"/>
      <c r="E1736" s="22"/>
      <c r="F1736" s="8"/>
      <c r="G1736" s="7"/>
      <c r="H1736" s="9"/>
    </row>
    <row r="1737" spans="1:8" x14ac:dyDescent="0.3">
      <c r="A1737" s="23" t="s">
        <v>10</v>
      </c>
      <c r="B1737" s="26" t="s">
        <v>11</v>
      </c>
      <c r="C1737" s="71" t="s">
        <v>12</v>
      </c>
      <c r="D1737" s="26" t="s">
        <v>13</v>
      </c>
      <c r="E1737" s="718" t="s">
        <v>21</v>
      </c>
      <c r="F1737" s="719"/>
      <c r="G1737" s="26" t="s">
        <v>47</v>
      </c>
      <c r="H1737" s="38" t="s">
        <v>14</v>
      </c>
    </row>
    <row r="1738" spans="1:8" ht="31.2" x14ac:dyDescent="0.3">
      <c r="A1738" s="29"/>
      <c r="B1738" s="72" t="s">
        <v>23</v>
      </c>
      <c r="C1738" s="40">
        <v>1</v>
      </c>
      <c r="D1738" s="40" t="s">
        <v>24</v>
      </c>
      <c r="E1738" s="720">
        <f>+'[1]1- CUADRILLAS'!$D$47</f>
        <v>53500</v>
      </c>
      <c r="F1738" s="721"/>
      <c r="G1738" s="41">
        <v>0.10816261682242992</v>
      </c>
      <c r="H1738" s="42">
        <f>((E1738+F1738)*C1738)*G1738</f>
        <v>5786.7000000000007</v>
      </c>
    </row>
    <row r="1739" spans="1:8" x14ac:dyDescent="0.3">
      <c r="A1739" s="43"/>
      <c r="B1739" s="44"/>
      <c r="C1739" s="40"/>
      <c r="D1739" s="40"/>
      <c r="E1739" s="722"/>
      <c r="F1739" s="723"/>
      <c r="G1739" s="41"/>
      <c r="H1739" s="42">
        <f>((E1739+F1739)*C1739)*G1739</f>
        <v>0</v>
      </c>
    </row>
    <row r="1740" spans="1:8" x14ac:dyDescent="0.3">
      <c r="A1740" s="43"/>
      <c r="B1740" s="44"/>
      <c r="C1740" s="40"/>
      <c r="D1740" s="40"/>
      <c r="E1740" s="722"/>
      <c r="F1740" s="723"/>
      <c r="G1740" s="40"/>
      <c r="H1740" s="42"/>
    </row>
    <row r="1741" spans="1:8" x14ac:dyDescent="0.3">
      <c r="A1741" s="21" t="s">
        <v>25</v>
      </c>
      <c r="B1741" s="7"/>
      <c r="C1741" s="7"/>
      <c r="D1741" s="7"/>
      <c r="E1741" s="22"/>
      <c r="F1741" s="8"/>
      <c r="G1741" s="7"/>
      <c r="H1741" s="37">
        <f>(SUM(H1738:H1740))</f>
        <v>5786.7000000000007</v>
      </c>
    </row>
    <row r="1742" spans="1:8" x14ac:dyDescent="0.3">
      <c r="A1742" s="6"/>
      <c r="B1742" s="7"/>
      <c r="C1742" s="7"/>
      <c r="D1742" s="7"/>
      <c r="E1742" s="22"/>
      <c r="F1742" s="8"/>
      <c r="G1742" s="7"/>
      <c r="H1742" s="9"/>
    </row>
    <row r="1743" spans="1:8" x14ac:dyDescent="0.3">
      <c r="A1743" s="21" t="s">
        <v>26</v>
      </c>
      <c r="B1743" s="7"/>
      <c r="C1743" s="7"/>
      <c r="D1743" s="7"/>
      <c r="E1743" s="22"/>
      <c r="F1743" s="8"/>
      <c r="G1743" s="7"/>
      <c r="H1743" s="9"/>
    </row>
    <row r="1744" spans="1:8" x14ac:dyDescent="0.3">
      <c r="A1744" s="23" t="s">
        <v>10</v>
      </c>
      <c r="B1744" s="718" t="s">
        <v>11</v>
      </c>
      <c r="C1744" s="719"/>
      <c r="D1744" s="71" t="s">
        <v>12</v>
      </c>
      <c r="E1744" s="26" t="s">
        <v>13</v>
      </c>
      <c r="F1744" s="27" t="s">
        <v>22</v>
      </c>
      <c r="G1744" s="26" t="s">
        <v>48</v>
      </c>
      <c r="H1744" s="38" t="s">
        <v>14</v>
      </c>
    </row>
    <row r="1745" spans="1:8" x14ac:dyDescent="0.3">
      <c r="A1745" s="43"/>
      <c r="B1745" s="724" t="s">
        <v>28</v>
      </c>
      <c r="C1745" s="725"/>
      <c r="D1745" s="40">
        <v>1</v>
      </c>
      <c r="E1745" s="40" t="s">
        <v>29</v>
      </c>
      <c r="F1745" s="41">
        <v>0.08</v>
      </c>
      <c r="G1745" s="40">
        <f>H1741*0.1</f>
        <v>578.67000000000007</v>
      </c>
      <c r="H1745" s="42">
        <f>+G1745*D1745*F1745</f>
        <v>46.293600000000005</v>
      </c>
    </row>
    <row r="1746" spans="1:8" x14ac:dyDescent="0.3">
      <c r="A1746" s="43"/>
      <c r="B1746" s="724" t="s">
        <v>30</v>
      </c>
      <c r="C1746" s="725"/>
      <c r="D1746" s="40">
        <v>1</v>
      </c>
      <c r="E1746" s="40" t="s">
        <v>29</v>
      </c>
      <c r="F1746" s="41">
        <v>0.06</v>
      </c>
      <c r="G1746" s="40">
        <f>'[1]Estudio de Mercado'!P477</f>
        <v>26300</v>
      </c>
      <c r="H1746" s="42">
        <f>+G1746*D1746*F1746</f>
        <v>1578</v>
      </c>
    </row>
    <row r="1747" spans="1:8" x14ac:dyDescent="0.3">
      <c r="A1747" s="21" t="s">
        <v>31</v>
      </c>
      <c r="B1747" s="7"/>
      <c r="C1747" s="7"/>
      <c r="D1747" s="7"/>
      <c r="E1747" s="22"/>
      <c r="F1747" s="8"/>
      <c r="G1747" s="7"/>
      <c r="H1747" s="37">
        <f>ROUND(SUM(H1745:H1746),0)</f>
        <v>1624</v>
      </c>
    </row>
    <row r="1748" spans="1:8" x14ac:dyDescent="0.3">
      <c r="A1748" s="6"/>
      <c r="B1748" s="7"/>
      <c r="C1748" s="7"/>
      <c r="D1748" s="7"/>
      <c r="E1748" s="22"/>
      <c r="F1748" s="8"/>
      <c r="G1748" s="7"/>
      <c r="H1748" s="9"/>
    </row>
    <row r="1749" spans="1:8" x14ac:dyDescent="0.3">
      <c r="A1749" s="21" t="s">
        <v>32</v>
      </c>
      <c r="B1749" s="7"/>
      <c r="C1749" s="7"/>
      <c r="D1749" s="7"/>
      <c r="E1749" s="22"/>
      <c r="F1749" s="8"/>
      <c r="G1749" s="7"/>
      <c r="H1749" s="9"/>
    </row>
    <row r="1750" spans="1:8" x14ac:dyDescent="0.3">
      <c r="A1750" s="23" t="s">
        <v>10</v>
      </c>
      <c r="B1750" s="718" t="s">
        <v>11</v>
      </c>
      <c r="C1750" s="719"/>
      <c r="D1750" s="26" t="s">
        <v>13</v>
      </c>
      <c r="E1750" s="26" t="s">
        <v>12</v>
      </c>
      <c r="F1750" s="27" t="s">
        <v>33</v>
      </c>
      <c r="G1750" s="26" t="s">
        <v>34</v>
      </c>
      <c r="H1750" s="38" t="s">
        <v>14</v>
      </c>
    </row>
    <row r="1751" spans="1:8" x14ac:dyDescent="0.3">
      <c r="A1751" s="43"/>
      <c r="B1751" s="724" t="s">
        <v>35</v>
      </c>
      <c r="C1751" s="725"/>
      <c r="D1751" s="40" t="s">
        <v>36</v>
      </c>
      <c r="E1751" s="40">
        <v>1</v>
      </c>
      <c r="F1751" s="45">
        <f>'[1]Estudio de Mercado'!P483</f>
        <v>102570</v>
      </c>
      <c r="G1751" s="46">
        <v>0.01</v>
      </c>
      <c r="H1751" s="42">
        <f>+F1751*G1751</f>
        <v>1025.7</v>
      </c>
    </row>
    <row r="1752" spans="1:8" x14ac:dyDescent="0.3">
      <c r="A1752" s="43"/>
      <c r="B1752" s="724"/>
      <c r="C1752" s="725"/>
      <c r="D1752" s="47"/>
      <c r="E1752" s="47"/>
      <c r="F1752" s="48"/>
      <c r="G1752" s="49"/>
      <c r="H1752" s="42"/>
    </row>
    <row r="1753" spans="1:8" x14ac:dyDescent="0.3">
      <c r="A1753" s="21" t="s">
        <v>37</v>
      </c>
      <c r="B1753" s="7"/>
      <c r="C1753" s="7"/>
      <c r="D1753" s="7"/>
      <c r="E1753" s="22"/>
      <c r="F1753" s="8"/>
      <c r="G1753" s="7"/>
      <c r="H1753" s="37">
        <f>ROUND(SUM(H1751:H1752),0)</f>
        <v>1026</v>
      </c>
    </row>
    <row r="1754" spans="1:8" x14ac:dyDescent="0.3">
      <c r="A1754" s="21"/>
      <c r="B1754" s="7"/>
      <c r="C1754" s="7"/>
      <c r="D1754" s="7"/>
      <c r="E1754" s="50"/>
      <c r="F1754" s="8"/>
      <c r="G1754" s="7"/>
      <c r="H1754" s="51"/>
    </row>
    <row r="1755" spans="1:8" x14ac:dyDescent="0.3">
      <c r="A1755" s="21" t="s">
        <v>38</v>
      </c>
      <c r="B1755" s="7"/>
      <c r="C1755" s="7"/>
      <c r="D1755" s="7"/>
      <c r="E1755" s="22"/>
      <c r="F1755" s="8"/>
      <c r="G1755" s="7"/>
      <c r="H1755" s="37">
        <f>H1734+H1741+H1747+H1753</f>
        <v>37810.699999999997</v>
      </c>
    </row>
    <row r="1756" spans="1:8" x14ac:dyDescent="0.3">
      <c r="A1756" s="21" t="s">
        <v>39</v>
      </c>
      <c r="B1756" s="7"/>
      <c r="C1756" s="7"/>
      <c r="D1756" s="7"/>
      <c r="E1756" s="22"/>
      <c r="F1756" s="8"/>
      <c r="G1756" s="7"/>
      <c r="H1756" s="52">
        <f>+SUM(H1757:H1760)</f>
        <v>11324.304649999998</v>
      </c>
    </row>
    <row r="1757" spans="1:8" x14ac:dyDescent="0.3">
      <c r="A1757" s="21"/>
      <c r="B1757" s="7"/>
      <c r="C1757" s="7"/>
      <c r="D1757" s="7"/>
      <c r="E1757" s="22"/>
      <c r="F1757" s="48" t="s">
        <v>40</v>
      </c>
      <c r="G1757" s="53">
        <v>0.23</v>
      </c>
      <c r="H1757" s="54">
        <f>+G1757*H1755</f>
        <v>8696.4609999999993</v>
      </c>
    </row>
    <row r="1758" spans="1:8" x14ac:dyDescent="0.3">
      <c r="A1758" s="21"/>
      <c r="B1758" s="7"/>
      <c r="C1758" s="7"/>
      <c r="D1758" s="7"/>
      <c r="E1758" s="22"/>
      <c r="F1758" s="48" t="s">
        <v>41</v>
      </c>
      <c r="G1758" s="53">
        <v>0.01</v>
      </c>
      <c r="H1758" s="54">
        <f>+G1758*H1755</f>
        <v>378.10699999999997</v>
      </c>
    </row>
    <row r="1759" spans="1:8" x14ac:dyDescent="0.3">
      <c r="A1759" s="21"/>
      <c r="B1759" s="7"/>
      <c r="C1759" s="7"/>
      <c r="D1759" s="7"/>
      <c r="E1759" s="22"/>
      <c r="F1759" s="48" t="s">
        <v>42</v>
      </c>
      <c r="G1759" s="53">
        <v>0.05</v>
      </c>
      <c r="H1759" s="54">
        <f>+G1759*H1755</f>
        <v>1890.5349999999999</v>
      </c>
    </row>
    <row r="1760" spans="1:8" x14ac:dyDescent="0.3">
      <c r="A1760" s="21"/>
      <c r="B1760" s="7"/>
      <c r="C1760" s="7"/>
      <c r="D1760" s="7"/>
      <c r="E1760" s="22"/>
      <c r="F1760" s="48" t="s">
        <v>43</v>
      </c>
      <c r="G1760" s="53">
        <v>0.19</v>
      </c>
      <c r="H1760" s="54">
        <f>+G1760*H1759</f>
        <v>359.20164999999997</v>
      </c>
    </row>
    <row r="1761" spans="1:8" x14ac:dyDescent="0.3">
      <c r="A1761" s="21"/>
      <c r="B1761" s="7"/>
      <c r="C1761" s="7"/>
      <c r="D1761" s="7"/>
      <c r="E1761" s="22"/>
      <c r="F1761" s="726" t="s">
        <v>44</v>
      </c>
      <c r="G1761" s="726"/>
      <c r="H1761" s="55">
        <f>+ROUND(H1755+H1756,0)</f>
        <v>49135</v>
      </c>
    </row>
    <row r="1762" spans="1:8" x14ac:dyDescent="0.3">
      <c r="A1762" s="21"/>
      <c r="B1762" s="7"/>
      <c r="C1762" s="7"/>
      <c r="D1762" s="7"/>
      <c r="E1762" s="22"/>
      <c r="F1762" s="8"/>
      <c r="G1762" s="7"/>
      <c r="H1762" s="56"/>
    </row>
    <row r="1763" spans="1:8" ht="16.2" thickBot="1" x14ac:dyDescent="0.35">
      <c r="A1763" s="17"/>
      <c r="B1763" s="18"/>
      <c r="C1763" s="7"/>
      <c r="D1763" s="7"/>
      <c r="E1763" s="22"/>
      <c r="F1763" s="19"/>
      <c r="G1763" s="18"/>
      <c r="H1763" s="20"/>
    </row>
    <row r="1764" spans="1:8" ht="16.2" thickTop="1" x14ac:dyDescent="0.3">
      <c r="A1764" s="6"/>
      <c r="B1764" s="7"/>
      <c r="C1764" s="57"/>
      <c r="D1764" s="58"/>
      <c r="E1764" s="57"/>
      <c r="F1764" s="8"/>
      <c r="G1764" s="7"/>
      <c r="H1764" s="59"/>
    </row>
    <row r="1765" spans="1:8" x14ac:dyDescent="0.3">
      <c r="A1765" s="6"/>
      <c r="B1765" s="7"/>
      <c r="C1765" s="22"/>
      <c r="D1765" s="7"/>
      <c r="E1765" s="22"/>
      <c r="F1765" s="8"/>
      <c r="G1765" s="7"/>
      <c r="H1765" s="59"/>
    </row>
    <row r="1766" spans="1:8" x14ac:dyDescent="0.3">
      <c r="A1766" s="6"/>
      <c r="B1766" s="7"/>
      <c r="C1766" s="22"/>
      <c r="D1766" s="7"/>
      <c r="E1766" s="22"/>
      <c r="F1766" s="8"/>
      <c r="G1766" s="7"/>
      <c r="H1766" s="59"/>
    </row>
    <row r="1767" spans="1:8" x14ac:dyDescent="0.3">
      <c r="A1767" s="6"/>
      <c r="B1767" s="7"/>
      <c r="C1767" s="22"/>
      <c r="D1767" s="7"/>
      <c r="E1767" s="22"/>
      <c r="F1767" s="8"/>
      <c r="G1767" s="7"/>
      <c r="H1767" s="59"/>
    </row>
    <row r="1768" spans="1:8" ht="16.2" thickBot="1" x14ac:dyDescent="0.35">
      <c r="A1768" s="6"/>
      <c r="B1768" s="7"/>
      <c r="C1768" s="7"/>
      <c r="D1768" s="7"/>
      <c r="E1768" s="22"/>
      <c r="F1768" s="699"/>
      <c r="G1768" s="699"/>
      <c r="H1768" s="700"/>
    </row>
    <row r="1769" spans="1:8" x14ac:dyDescent="0.3">
      <c r="A1769" s="60" t="s">
        <v>45</v>
      </c>
      <c r="B1769" s="61"/>
      <c r="C1769" s="61"/>
      <c r="D1769" s="61"/>
      <c r="E1769" s="22"/>
      <c r="F1769" s="8" t="s">
        <v>46</v>
      </c>
      <c r="G1769" s="7"/>
      <c r="H1769" s="9"/>
    </row>
    <row r="1770" spans="1:8" ht="16.2" thickBot="1" x14ac:dyDescent="0.35">
      <c r="A1770" s="484"/>
      <c r="B1770" s="482"/>
      <c r="C1770" s="482"/>
      <c r="D1770" s="482"/>
      <c r="E1770" s="482"/>
      <c r="F1770" s="483"/>
      <c r="G1770" s="482"/>
      <c r="H1770" s="481"/>
    </row>
    <row r="1771" spans="1:8" ht="99.6" customHeight="1" thickBot="1" x14ac:dyDescent="0.55000000000000004">
      <c r="A1771" s="701" t="str">
        <f>+A63</f>
        <v>REPARACIONES LOCATIVAS LABORATORIO GENETICA REGIONAL NOR OCCIDENTE DEL INSTITUTO NACIONAL DE MEDICINA LEGAL Y CIENCIAS FORENSES.</v>
      </c>
      <c r="B1771" s="702"/>
      <c r="C1771" s="702"/>
      <c r="D1771" s="702"/>
      <c r="E1771" s="702"/>
      <c r="F1771" s="702"/>
      <c r="G1771" s="702"/>
      <c r="H1771" s="703"/>
    </row>
    <row r="1772" spans="1:8" ht="16.2" thickTop="1" x14ac:dyDescent="0.3">
      <c r="A1772" s="704" t="str">
        <f>+A64</f>
        <v>PRESUPUESTO SISTEMA ELÉCTRICO, ILUMINACIÓN Y ALARMAS PARA EL PROYECTO DE REPARACIONES LOCATIVAS SEDE MEDELLIN DEL  INSTITUTO NACIONAL DE MEDICINA LEGAL Y CIENCIAS FORENSES</v>
      </c>
      <c r="B1772" s="705"/>
      <c r="C1772" s="705"/>
      <c r="D1772" s="705"/>
      <c r="E1772" s="705"/>
      <c r="F1772" s="705"/>
      <c r="G1772" s="705"/>
      <c r="H1772" s="706"/>
    </row>
    <row r="1773" spans="1:8" x14ac:dyDescent="0.3">
      <c r="A1773" s="707"/>
      <c r="B1773" s="708"/>
      <c r="C1773" s="708"/>
      <c r="D1773" s="708"/>
      <c r="E1773" s="708"/>
      <c r="F1773" s="708"/>
      <c r="G1773" s="708"/>
      <c r="H1773" s="709"/>
    </row>
    <row r="1774" spans="1:8" x14ac:dyDescent="0.3">
      <c r="A1774" s="710" t="s">
        <v>2</v>
      </c>
      <c r="B1774" s="711"/>
      <c r="C1774" s="711"/>
      <c r="D1774" s="711"/>
      <c r="E1774" s="711"/>
      <c r="F1774" s="711"/>
      <c r="G1774" s="711"/>
      <c r="H1774" s="712"/>
    </row>
    <row r="1775" spans="1:8" x14ac:dyDescent="0.3">
      <c r="A1775" s="6"/>
      <c r="B1775" s="7"/>
      <c r="C1775" s="7"/>
      <c r="D1775" s="7"/>
      <c r="E1775" s="7"/>
      <c r="F1775" s="8"/>
      <c r="G1775" s="7"/>
      <c r="H1775" s="9"/>
    </row>
    <row r="1776" spans="1:8" x14ac:dyDescent="0.3">
      <c r="A1776" s="10" t="s">
        <v>3</v>
      </c>
      <c r="B1776" s="11" t="str">
        <f>+'[1]BASE DEL PRESUPUESTO'!B63</f>
        <v>3.1.33</v>
      </c>
      <c r="C1776" s="12" t="s">
        <v>4</v>
      </c>
      <c r="D1776" s="11" t="str">
        <f>+'[1]BASE DEL PRESUPUESTO'!D63</f>
        <v>UND</v>
      </c>
      <c r="E1776" s="13" t="s">
        <v>5</v>
      </c>
      <c r="F1776" s="14">
        <f>H1812</f>
        <v>37928.429999999993</v>
      </c>
      <c r="G1776" s="12" t="s">
        <v>6</v>
      </c>
      <c r="H1776" s="15" t="str">
        <f>+H69</f>
        <v>ENERO DE 2026</v>
      </c>
    </row>
    <row r="1777" spans="1:8" ht="38.25" customHeight="1" x14ac:dyDescent="0.3">
      <c r="A1777" s="16" t="s">
        <v>8</v>
      </c>
      <c r="B1777" s="713" t="str">
        <f>+'[1]BASE DEL PRESUPUESTO'!C63</f>
        <v>Suministro de materiales y mano de obra para Instalación de conduleta LR o LL en aluminio inyectado para tuberia de 1", tapa y empaque, circuitos de dsitribución; (incluye elementos consumibles para su correcta instalación).</v>
      </c>
      <c r="C1777" s="713"/>
      <c r="D1777" s="713"/>
      <c r="E1777" s="713"/>
      <c r="F1777" s="713"/>
      <c r="G1777" s="713"/>
      <c r="H1777" s="714"/>
    </row>
    <row r="1778" spans="1:8" ht="16.2" thickBot="1" x14ac:dyDescent="0.35">
      <c r="A1778" s="17"/>
      <c r="B1778" s="18"/>
      <c r="C1778" s="18"/>
      <c r="D1778" s="18"/>
      <c r="E1778" s="18"/>
      <c r="F1778" s="19"/>
      <c r="G1778" s="18"/>
      <c r="H1778" s="20"/>
    </row>
    <row r="1779" spans="1:8" ht="16.2" thickTop="1" x14ac:dyDescent="0.3">
      <c r="A1779" s="21" t="s">
        <v>9</v>
      </c>
      <c r="B1779" s="7"/>
      <c r="C1779" s="7"/>
      <c r="D1779" s="7"/>
      <c r="E1779" s="22"/>
      <c r="F1779" s="8"/>
      <c r="G1779" s="7"/>
      <c r="H1779" s="9"/>
    </row>
    <row r="1780" spans="1:8" x14ac:dyDescent="0.3">
      <c r="A1780" s="23" t="s">
        <v>10</v>
      </c>
      <c r="B1780" s="24" t="s">
        <v>11</v>
      </c>
      <c r="C1780" s="25"/>
      <c r="D1780" s="25"/>
      <c r="E1780" s="26" t="s">
        <v>12</v>
      </c>
      <c r="F1780" s="27" t="s">
        <v>13</v>
      </c>
      <c r="G1780" s="26" t="s">
        <v>14</v>
      </c>
      <c r="H1780" s="28" t="s">
        <v>15</v>
      </c>
    </row>
    <row r="1781" spans="1:8" x14ac:dyDescent="0.3">
      <c r="A1781" s="29"/>
      <c r="B1781" s="715" t="str">
        <f>+'[1]Estudio de Mercado'!C141</f>
        <v>Conduleta 1" LR aluminio con tapa y empaque</v>
      </c>
      <c r="C1781" s="716"/>
      <c r="D1781" s="717"/>
      <c r="E1781" s="30">
        <v>1</v>
      </c>
      <c r="F1781" s="31" t="s">
        <v>13</v>
      </c>
      <c r="G1781" s="32">
        <v>26737</v>
      </c>
      <c r="H1781" s="33">
        <f t="shared" ref="H1781:H1790" si="27">+E1781*G1781</f>
        <v>26737</v>
      </c>
    </row>
    <row r="1782" spans="1:8" x14ac:dyDescent="0.3">
      <c r="A1782" s="29"/>
      <c r="B1782" s="715" t="s">
        <v>49</v>
      </c>
      <c r="C1782" s="733"/>
      <c r="D1782" s="734"/>
      <c r="E1782" s="30">
        <v>1</v>
      </c>
      <c r="F1782" s="31" t="s">
        <v>18</v>
      </c>
      <c r="G1782" s="32">
        <f>'[1]Estudio de Mercado'!P234</f>
        <v>2556</v>
      </c>
      <c r="H1782" s="33">
        <f t="shared" si="27"/>
        <v>2556</v>
      </c>
    </row>
    <row r="1783" spans="1:8" x14ac:dyDescent="0.3">
      <c r="A1783" s="29"/>
      <c r="B1783" s="715"/>
      <c r="C1783" s="716"/>
      <c r="D1783" s="717"/>
      <c r="E1783" s="30"/>
      <c r="F1783" s="30"/>
      <c r="G1783" s="34"/>
      <c r="H1783" s="33">
        <f t="shared" si="27"/>
        <v>0</v>
      </c>
    </row>
    <row r="1784" spans="1:8" x14ac:dyDescent="0.3">
      <c r="A1784" s="29"/>
      <c r="B1784" s="715"/>
      <c r="C1784" s="716"/>
      <c r="D1784" s="717"/>
      <c r="E1784" s="30"/>
      <c r="F1784" s="70"/>
      <c r="G1784" s="34"/>
      <c r="H1784" s="33">
        <f t="shared" si="27"/>
        <v>0</v>
      </c>
    </row>
    <row r="1785" spans="1:8" x14ac:dyDescent="0.3">
      <c r="A1785" s="29"/>
      <c r="B1785" s="715"/>
      <c r="C1785" s="716"/>
      <c r="D1785" s="717"/>
      <c r="E1785" s="70"/>
      <c r="F1785" s="70"/>
      <c r="G1785" s="34"/>
      <c r="H1785" s="33">
        <f t="shared" si="27"/>
        <v>0</v>
      </c>
    </row>
    <row r="1786" spans="1:8" x14ac:dyDescent="0.3">
      <c r="A1786" s="29"/>
      <c r="B1786" s="715"/>
      <c r="C1786" s="716"/>
      <c r="D1786" s="717"/>
      <c r="E1786" s="70"/>
      <c r="F1786" s="70"/>
      <c r="G1786" s="34"/>
      <c r="H1786" s="33">
        <f t="shared" si="27"/>
        <v>0</v>
      </c>
    </row>
    <row r="1787" spans="1:8" x14ac:dyDescent="0.3">
      <c r="A1787" s="29"/>
      <c r="B1787" s="715"/>
      <c r="C1787" s="716"/>
      <c r="D1787" s="717"/>
      <c r="E1787" s="70"/>
      <c r="F1787" s="70"/>
      <c r="G1787" s="34"/>
      <c r="H1787" s="33">
        <f t="shared" si="27"/>
        <v>0</v>
      </c>
    </row>
    <row r="1788" spans="1:8" x14ac:dyDescent="0.3">
      <c r="A1788" s="35"/>
      <c r="B1788" s="715"/>
      <c r="C1788" s="716"/>
      <c r="D1788" s="717"/>
      <c r="E1788" s="30"/>
      <c r="F1788" s="31"/>
      <c r="G1788" s="34"/>
      <c r="H1788" s="33">
        <f t="shared" si="27"/>
        <v>0</v>
      </c>
    </row>
    <row r="1789" spans="1:8" x14ac:dyDescent="0.3">
      <c r="A1789" s="35"/>
      <c r="B1789" s="715"/>
      <c r="C1789" s="733"/>
      <c r="D1789" s="734"/>
      <c r="E1789" s="30"/>
      <c r="F1789" s="31"/>
      <c r="G1789" s="34"/>
      <c r="H1789" s="33">
        <f t="shared" si="27"/>
        <v>0</v>
      </c>
    </row>
    <row r="1790" spans="1:8" x14ac:dyDescent="0.3">
      <c r="A1790" s="35"/>
      <c r="B1790" s="715"/>
      <c r="C1790" s="733"/>
      <c r="D1790" s="734"/>
      <c r="E1790" s="30"/>
      <c r="F1790" s="31"/>
      <c r="G1790" s="32"/>
      <c r="H1790" s="33">
        <f t="shared" si="27"/>
        <v>0</v>
      </c>
    </row>
    <row r="1791" spans="1:8" x14ac:dyDescent="0.3">
      <c r="A1791" s="21" t="s">
        <v>19</v>
      </c>
      <c r="B1791" s="7"/>
      <c r="C1791" s="7"/>
      <c r="D1791" s="7"/>
      <c r="E1791" s="22"/>
      <c r="F1791" s="8"/>
      <c r="G1791" s="7"/>
      <c r="H1791" s="37">
        <f>ROUND(SUM(H1781:H1790),0)</f>
        <v>29293</v>
      </c>
    </row>
    <row r="1792" spans="1:8" x14ac:dyDescent="0.3">
      <c r="A1792" s="6"/>
      <c r="B1792" s="7"/>
      <c r="C1792" s="7"/>
      <c r="D1792" s="7"/>
      <c r="E1792" s="22"/>
      <c r="F1792" s="8"/>
      <c r="G1792" s="7"/>
      <c r="H1792" s="9"/>
    </row>
    <row r="1793" spans="1:8" x14ac:dyDescent="0.3">
      <c r="A1793" s="21" t="s">
        <v>20</v>
      </c>
      <c r="B1793" s="7"/>
      <c r="C1793" s="7"/>
      <c r="D1793" s="7"/>
      <c r="E1793" s="22"/>
      <c r="F1793" s="8"/>
      <c r="G1793" s="7"/>
      <c r="H1793" s="9"/>
    </row>
    <row r="1794" spans="1:8" x14ac:dyDescent="0.3">
      <c r="A1794" s="23" t="s">
        <v>10</v>
      </c>
      <c r="B1794" s="26" t="s">
        <v>11</v>
      </c>
      <c r="C1794" s="71" t="s">
        <v>12</v>
      </c>
      <c r="D1794" s="26" t="s">
        <v>13</v>
      </c>
      <c r="E1794" s="718" t="s">
        <v>21</v>
      </c>
      <c r="F1794" s="719"/>
      <c r="G1794" s="26" t="s">
        <v>47</v>
      </c>
      <c r="H1794" s="38" t="s">
        <v>14</v>
      </c>
    </row>
    <row r="1795" spans="1:8" ht="31.2" x14ac:dyDescent="0.3">
      <c r="A1795" s="29"/>
      <c r="B1795" s="72" t="s">
        <v>23</v>
      </c>
      <c r="C1795" s="40">
        <v>1</v>
      </c>
      <c r="D1795" s="40" t="s">
        <v>24</v>
      </c>
      <c r="E1795" s="720">
        <f>+'[1]1- CUADRILLAS'!$D$47</f>
        <v>53500</v>
      </c>
      <c r="F1795" s="721"/>
      <c r="G1795" s="41">
        <v>0.13305476635514013</v>
      </c>
      <c r="H1795" s="42">
        <f>((E1795+F1795)*C1795)*G1795</f>
        <v>7118.4299999999967</v>
      </c>
    </row>
    <row r="1796" spans="1:8" x14ac:dyDescent="0.3">
      <c r="A1796" s="43"/>
      <c r="B1796" s="44"/>
      <c r="C1796" s="40"/>
      <c r="D1796" s="40"/>
      <c r="E1796" s="722"/>
      <c r="F1796" s="723"/>
      <c r="G1796" s="41"/>
      <c r="H1796" s="42">
        <f>((E1796+F1796)*C1796)*G1796</f>
        <v>0</v>
      </c>
    </row>
    <row r="1797" spans="1:8" x14ac:dyDescent="0.3">
      <c r="A1797" s="43"/>
      <c r="B1797" s="44"/>
      <c r="C1797" s="40"/>
      <c r="D1797" s="40"/>
      <c r="E1797" s="722"/>
      <c r="F1797" s="723"/>
      <c r="G1797" s="40"/>
      <c r="H1797" s="42"/>
    </row>
    <row r="1798" spans="1:8" x14ac:dyDescent="0.3">
      <c r="A1798" s="21" t="s">
        <v>25</v>
      </c>
      <c r="B1798" s="7"/>
      <c r="C1798" s="7"/>
      <c r="D1798" s="7"/>
      <c r="E1798" s="22"/>
      <c r="F1798" s="8"/>
      <c r="G1798" s="7"/>
      <c r="H1798" s="37">
        <f>(SUM(H1795:H1797))</f>
        <v>7118.4299999999967</v>
      </c>
    </row>
    <row r="1799" spans="1:8" x14ac:dyDescent="0.3">
      <c r="A1799" s="6"/>
      <c r="B1799" s="7"/>
      <c r="C1799" s="7"/>
      <c r="D1799" s="7"/>
      <c r="E1799" s="22"/>
      <c r="F1799" s="8"/>
      <c r="G1799" s="7"/>
      <c r="H1799" s="9"/>
    </row>
    <row r="1800" spans="1:8" x14ac:dyDescent="0.3">
      <c r="A1800" s="21" t="s">
        <v>26</v>
      </c>
      <c r="B1800" s="7"/>
      <c r="C1800" s="7"/>
      <c r="D1800" s="7"/>
      <c r="E1800" s="22"/>
      <c r="F1800" s="8"/>
      <c r="G1800" s="7"/>
      <c r="H1800" s="9"/>
    </row>
    <row r="1801" spans="1:8" x14ac:dyDescent="0.3">
      <c r="A1801" s="23" t="s">
        <v>10</v>
      </c>
      <c r="B1801" s="718" t="s">
        <v>11</v>
      </c>
      <c r="C1801" s="719"/>
      <c r="D1801" s="71" t="s">
        <v>12</v>
      </c>
      <c r="E1801" s="26" t="s">
        <v>13</v>
      </c>
      <c r="F1801" s="27" t="s">
        <v>22</v>
      </c>
      <c r="G1801" s="26" t="s">
        <v>48</v>
      </c>
      <c r="H1801" s="38" t="s">
        <v>14</v>
      </c>
    </row>
    <row r="1802" spans="1:8" x14ac:dyDescent="0.3">
      <c r="A1802" s="43"/>
      <c r="B1802" s="724" t="s">
        <v>28</v>
      </c>
      <c r="C1802" s="725"/>
      <c r="D1802" s="40">
        <v>1</v>
      </c>
      <c r="E1802" s="40" t="s">
        <v>29</v>
      </c>
      <c r="F1802" s="41">
        <v>0.08</v>
      </c>
      <c r="G1802" s="40">
        <f>H1798*0.1</f>
        <v>711.84299999999973</v>
      </c>
      <c r="H1802" s="42">
        <f>+G1802*D1802*F1802</f>
        <v>56.947439999999979</v>
      </c>
    </row>
    <row r="1803" spans="1:8" x14ac:dyDescent="0.3">
      <c r="A1803" s="43"/>
      <c r="B1803" s="724" t="s">
        <v>156</v>
      </c>
      <c r="C1803" s="725"/>
      <c r="D1803" s="40">
        <v>1</v>
      </c>
      <c r="E1803" s="40" t="s">
        <v>29</v>
      </c>
      <c r="F1803" s="41">
        <v>0.06</v>
      </c>
      <c r="G1803" s="40">
        <f>+'[1]Estudio de Mercado'!P478</f>
        <v>15780</v>
      </c>
      <c r="H1803" s="42">
        <f>+G1803*D1803*F1803</f>
        <v>946.8</v>
      </c>
    </row>
    <row r="1804" spans="1:8" x14ac:dyDescent="0.3">
      <c r="A1804" s="21" t="s">
        <v>31</v>
      </c>
      <c r="B1804" s="7"/>
      <c r="C1804" s="7"/>
      <c r="D1804" s="7"/>
      <c r="E1804" s="22"/>
      <c r="F1804" s="8"/>
      <c r="G1804" s="7"/>
      <c r="H1804" s="37">
        <f>ROUND(SUM(H1802:H1803),0)</f>
        <v>1004</v>
      </c>
    </row>
    <row r="1805" spans="1:8" x14ac:dyDescent="0.3">
      <c r="A1805" s="6"/>
      <c r="B1805" s="7"/>
      <c r="C1805" s="7"/>
      <c r="D1805" s="7"/>
      <c r="E1805" s="22"/>
      <c r="F1805" s="8"/>
      <c r="G1805" s="7"/>
      <c r="H1805" s="9"/>
    </row>
    <row r="1806" spans="1:8" x14ac:dyDescent="0.3">
      <c r="A1806" s="21" t="s">
        <v>32</v>
      </c>
      <c r="B1806" s="7"/>
      <c r="C1806" s="7"/>
      <c r="D1806" s="7"/>
      <c r="E1806" s="22"/>
      <c r="F1806" s="8"/>
      <c r="G1806" s="7"/>
      <c r="H1806" s="9"/>
    </row>
    <row r="1807" spans="1:8" x14ac:dyDescent="0.3">
      <c r="A1807" s="23" t="s">
        <v>10</v>
      </c>
      <c r="B1807" s="718" t="s">
        <v>11</v>
      </c>
      <c r="C1807" s="719"/>
      <c r="D1807" s="26" t="s">
        <v>13</v>
      </c>
      <c r="E1807" s="26" t="s">
        <v>12</v>
      </c>
      <c r="F1807" s="27" t="s">
        <v>33</v>
      </c>
      <c r="G1807" s="26" t="s">
        <v>34</v>
      </c>
      <c r="H1807" s="38" t="s">
        <v>14</v>
      </c>
    </row>
    <row r="1808" spans="1:8" x14ac:dyDescent="0.3">
      <c r="A1808" s="43"/>
      <c r="B1808" s="724" t="s">
        <v>35</v>
      </c>
      <c r="C1808" s="725"/>
      <c r="D1808" s="40" t="s">
        <v>36</v>
      </c>
      <c r="E1808" s="40">
        <v>1</v>
      </c>
      <c r="F1808" s="45">
        <f>'[1]Estudio de Mercado'!P483</f>
        <v>102570</v>
      </c>
      <c r="G1808" s="46">
        <v>5.0000000000000001E-3</v>
      </c>
      <c r="H1808" s="42">
        <f>+F1808*G1808</f>
        <v>512.85</v>
      </c>
    </row>
    <row r="1809" spans="1:8" x14ac:dyDescent="0.3">
      <c r="A1809" s="43"/>
      <c r="B1809" s="724"/>
      <c r="C1809" s="725"/>
      <c r="D1809" s="47"/>
      <c r="E1809" s="47"/>
      <c r="F1809" s="48"/>
      <c r="G1809" s="49"/>
      <c r="H1809" s="42"/>
    </row>
    <row r="1810" spans="1:8" x14ac:dyDescent="0.3">
      <c r="A1810" s="21" t="s">
        <v>37</v>
      </c>
      <c r="B1810" s="7"/>
      <c r="C1810" s="7"/>
      <c r="D1810" s="7"/>
      <c r="E1810" s="22"/>
      <c r="F1810" s="8"/>
      <c r="G1810" s="7"/>
      <c r="H1810" s="37">
        <f>ROUND(SUM(H1808:H1809),0)</f>
        <v>513</v>
      </c>
    </row>
    <row r="1811" spans="1:8" x14ac:dyDescent="0.3">
      <c r="A1811" s="21"/>
      <c r="B1811" s="7"/>
      <c r="C1811" s="7"/>
      <c r="D1811" s="7"/>
      <c r="E1811" s="50"/>
      <c r="F1811" s="8"/>
      <c r="G1811" s="7"/>
      <c r="H1811" s="51"/>
    </row>
    <row r="1812" spans="1:8" x14ac:dyDescent="0.3">
      <c r="A1812" s="21" t="s">
        <v>38</v>
      </c>
      <c r="B1812" s="7"/>
      <c r="C1812" s="7"/>
      <c r="D1812" s="7"/>
      <c r="E1812" s="22"/>
      <c r="F1812" s="8"/>
      <c r="G1812" s="7"/>
      <c r="H1812" s="37">
        <f>H1791+H1798+H1804+H1810</f>
        <v>37928.429999999993</v>
      </c>
    </row>
    <row r="1813" spans="1:8" x14ac:dyDescent="0.3">
      <c r="A1813" s="21" t="s">
        <v>39</v>
      </c>
      <c r="B1813" s="7"/>
      <c r="C1813" s="7"/>
      <c r="D1813" s="7"/>
      <c r="E1813" s="22"/>
      <c r="F1813" s="8"/>
      <c r="G1813" s="7"/>
      <c r="H1813" s="52">
        <f>+SUM(H1814:H1817)</f>
        <v>11359.564784999999</v>
      </c>
    </row>
    <row r="1814" spans="1:8" x14ac:dyDescent="0.3">
      <c r="A1814" s="21"/>
      <c r="B1814" s="7"/>
      <c r="C1814" s="7"/>
      <c r="D1814" s="7"/>
      <c r="E1814" s="22"/>
      <c r="F1814" s="48" t="s">
        <v>40</v>
      </c>
      <c r="G1814" s="53">
        <v>0.23</v>
      </c>
      <c r="H1814" s="54">
        <f>+G1814*H1812</f>
        <v>8723.5388999999996</v>
      </c>
    </row>
    <row r="1815" spans="1:8" x14ac:dyDescent="0.3">
      <c r="A1815" s="21"/>
      <c r="B1815" s="7"/>
      <c r="C1815" s="7"/>
      <c r="D1815" s="7"/>
      <c r="E1815" s="22"/>
      <c r="F1815" s="48" t="s">
        <v>41</v>
      </c>
      <c r="G1815" s="53">
        <v>0.01</v>
      </c>
      <c r="H1815" s="54">
        <f>+G1815*H1812</f>
        <v>379.28429999999992</v>
      </c>
    </row>
    <row r="1816" spans="1:8" x14ac:dyDescent="0.3">
      <c r="A1816" s="21"/>
      <c r="B1816" s="7"/>
      <c r="C1816" s="7"/>
      <c r="D1816" s="7"/>
      <c r="E1816" s="22"/>
      <c r="F1816" s="48" t="s">
        <v>42</v>
      </c>
      <c r="G1816" s="53">
        <v>0.05</v>
      </c>
      <c r="H1816" s="54">
        <f>+G1816*H1812</f>
        <v>1896.4214999999997</v>
      </c>
    </row>
    <row r="1817" spans="1:8" x14ac:dyDescent="0.3">
      <c r="A1817" s="21"/>
      <c r="B1817" s="7"/>
      <c r="C1817" s="7"/>
      <c r="D1817" s="7"/>
      <c r="E1817" s="22"/>
      <c r="F1817" s="48" t="s">
        <v>43</v>
      </c>
      <c r="G1817" s="53">
        <v>0.19</v>
      </c>
      <c r="H1817" s="54">
        <f>+G1817*H1816</f>
        <v>360.32008499999995</v>
      </c>
    </row>
    <row r="1818" spans="1:8" x14ac:dyDescent="0.3">
      <c r="A1818" s="21"/>
      <c r="B1818" s="7"/>
      <c r="C1818" s="7"/>
      <c r="D1818" s="7"/>
      <c r="E1818" s="22"/>
      <c r="F1818" s="726" t="s">
        <v>44</v>
      </c>
      <c r="G1818" s="726"/>
      <c r="H1818" s="55">
        <f>+ROUND(H1812+H1813,0)</f>
        <v>49288</v>
      </c>
    </row>
    <row r="1819" spans="1:8" x14ac:dyDescent="0.3">
      <c r="A1819" s="21"/>
      <c r="B1819" s="7"/>
      <c r="C1819" s="7"/>
      <c r="D1819" s="7"/>
      <c r="E1819" s="22"/>
      <c r="F1819" s="8"/>
      <c r="G1819" s="7"/>
      <c r="H1819" s="56"/>
    </row>
    <row r="1820" spans="1:8" ht="16.2" thickBot="1" x14ac:dyDescent="0.35">
      <c r="A1820" s="17"/>
      <c r="B1820" s="18"/>
      <c r="C1820" s="7"/>
      <c r="D1820" s="7"/>
      <c r="E1820" s="22"/>
      <c r="F1820" s="19"/>
      <c r="G1820" s="18"/>
      <c r="H1820" s="20"/>
    </row>
    <row r="1821" spans="1:8" ht="16.2" thickTop="1" x14ac:dyDescent="0.3">
      <c r="A1821" s="6"/>
      <c r="B1821" s="7"/>
      <c r="C1821" s="57"/>
      <c r="D1821" s="58"/>
      <c r="E1821" s="57"/>
      <c r="F1821" s="8"/>
      <c r="G1821" s="7"/>
      <c r="H1821" s="59"/>
    </row>
    <row r="1822" spans="1:8" x14ac:dyDescent="0.3">
      <c r="A1822" s="6"/>
      <c r="B1822" s="7"/>
      <c r="C1822" s="22"/>
      <c r="D1822" s="7"/>
      <c r="E1822" s="22"/>
      <c r="F1822" s="8"/>
      <c r="G1822" s="7"/>
      <c r="H1822" s="59"/>
    </row>
    <row r="1823" spans="1:8" x14ac:dyDescent="0.3">
      <c r="A1823" s="6"/>
      <c r="B1823" s="7"/>
      <c r="C1823" s="22"/>
      <c r="D1823" s="7"/>
      <c r="E1823" s="22"/>
      <c r="F1823" s="8"/>
      <c r="G1823" s="7"/>
      <c r="H1823" s="59"/>
    </row>
    <row r="1824" spans="1:8" x14ac:dyDescent="0.3">
      <c r="A1824" s="6"/>
      <c r="B1824" s="7"/>
      <c r="C1824" s="22"/>
      <c r="D1824" s="7"/>
      <c r="E1824" s="22"/>
      <c r="F1824" s="8"/>
      <c r="G1824" s="7"/>
      <c r="H1824" s="59"/>
    </row>
    <row r="1825" spans="1:8" ht="16.2" thickBot="1" x14ac:dyDescent="0.35">
      <c r="A1825" s="6"/>
      <c r="B1825" s="7"/>
      <c r="C1825" s="7"/>
      <c r="D1825" s="7"/>
      <c r="E1825" s="22"/>
      <c r="F1825" s="699"/>
      <c r="G1825" s="699"/>
      <c r="H1825" s="700"/>
    </row>
    <row r="1826" spans="1:8" x14ac:dyDescent="0.3">
      <c r="A1826" s="60" t="s">
        <v>45</v>
      </c>
      <c r="B1826" s="61"/>
      <c r="C1826" s="61"/>
      <c r="D1826" s="61"/>
      <c r="E1826" s="22"/>
      <c r="F1826" s="8" t="s">
        <v>46</v>
      </c>
      <c r="G1826" s="7"/>
      <c r="H1826" s="9"/>
    </row>
    <row r="1827" spans="1:8" ht="16.2" thickBot="1" x14ac:dyDescent="0.35">
      <c r="A1827" s="484"/>
      <c r="B1827" s="482"/>
      <c r="C1827" s="482"/>
      <c r="D1827" s="482"/>
      <c r="E1827" s="482"/>
      <c r="F1827" s="483"/>
      <c r="G1827" s="482"/>
      <c r="H1827" s="481"/>
    </row>
    <row r="1828" spans="1:8" ht="97.95" customHeight="1" thickBot="1" x14ac:dyDescent="0.55000000000000004">
      <c r="A1828" s="701" t="str">
        <f>+A63</f>
        <v>REPARACIONES LOCATIVAS LABORATORIO GENETICA REGIONAL NOR OCCIDENTE DEL INSTITUTO NACIONAL DE MEDICINA LEGAL Y CIENCIAS FORENSES.</v>
      </c>
      <c r="B1828" s="702"/>
      <c r="C1828" s="702"/>
      <c r="D1828" s="702"/>
      <c r="E1828" s="702"/>
      <c r="F1828" s="702"/>
      <c r="G1828" s="702"/>
      <c r="H1828" s="703"/>
    </row>
    <row r="1829" spans="1:8" ht="16.2" thickTop="1" x14ac:dyDescent="0.3">
      <c r="A1829" s="704" t="str">
        <f>+A64</f>
        <v>PRESUPUESTO SISTEMA ELÉCTRICO, ILUMINACIÓN Y ALARMAS PARA EL PROYECTO DE REPARACIONES LOCATIVAS SEDE MEDELLIN DEL  INSTITUTO NACIONAL DE MEDICINA LEGAL Y CIENCIAS FORENSES</v>
      </c>
      <c r="B1829" s="705"/>
      <c r="C1829" s="705"/>
      <c r="D1829" s="705"/>
      <c r="E1829" s="705"/>
      <c r="F1829" s="705"/>
      <c r="G1829" s="705"/>
      <c r="H1829" s="706"/>
    </row>
    <row r="1830" spans="1:8" x14ac:dyDescent="0.3">
      <c r="A1830" s="707"/>
      <c r="B1830" s="708"/>
      <c r="C1830" s="708"/>
      <c r="D1830" s="708"/>
      <c r="E1830" s="708"/>
      <c r="F1830" s="708"/>
      <c r="G1830" s="708"/>
      <c r="H1830" s="709"/>
    </row>
    <row r="1831" spans="1:8" x14ac:dyDescent="0.3">
      <c r="A1831" s="710" t="s">
        <v>2</v>
      </c>
      <c r="B1831" s="711"/>
      <c r="C1831" s="711"/>
      <c r="D1831" s="711"/>
      <c r="E1831" s="711"/>
      <c r="F1831" s="711"/>
      <c r="G1831" s="711"/>
      <c r="H1831" s="712"/>
    </row>
    <row r="1832" spans="1:8" x14ac:dyDescent="0.3">
      <c r="A1832" s="6"/>
      <c r="B1832" s="7"/>
      <c r="C1832" s="7"/>
      <c r="D1832" s="7"/>
      <c r="E1832" s="7"/>
      <c r="F1832" s="8"/>
      <c r="G1832" s="7"/>
      <c r="H1832" s="9"/>
    </row>
    <row r="1833" spans="1:8" x14ac:dyDescent="0.3">
      <c r="A1833" s="10" t="s">
        <v>3</v>
      </c>
      <c r="B1833" s="11" t="str">
        <f>+'[1]BASE DEL PRESUPUESTO'!B64</f>
        <v>3.1.34</v>
      </c>
      <c r="C1833" s="12" t="s">
        <v>4</v>
      </c>
      <c r="D1833" s="11" t="str">
        <f>+'[1]BASE DEL PRESUPUESTO'!D64</f>
        <v>UND</v>
      </c>
      <c r="E1833" s="13" t="s">
        <v>5</v>
      </c>
      <c r="F1833" s="14">
        <f>H1869</f>
        <v>43328.2</v>
      </c>
      <c r="G1833" s="12" t="s">
        <v>6</v>
      </c>
      <c r="H1833" s="15" t="str">
        <f>+H69</f>
        <v>ENERO DE 2026</v>
      </c>
    </row>
    <row r="1834" spans="1:8" ht="33.75" customHeight="1" x14ac:dyDescent="0.3">
      <c r="A1834" s="16" t="s">
        <v>8</v>
      </c>
      <c r="B1834" s="713" t="str">
        <f>+'[1]BASE DEL PRESUPUESTO'!C64</f>
        <v>Suministro de materiales y mano de obra para Instalación de conduleta LR o LL en aluminio inyectado para tuberia de 3/4", tapa y empaque, circuitos de dsitribución; (incluye elementos consumibles para su correcta instalación).</v>
      </c>
      <c r="C1834" s="713"/>
      <c r="D1834" s="713"/>
      <c r="E1834" s="713"/>
      <c r="F1834" s="713"/>
      <c r="G1834" s="713"/>
      <c r="H1834" s="714"/>
    </row>
    <row r="1835" spans="1:8" ht="16.2" thickBot="1" x14ac:dyDescent="0.35">
      <c r="A1835" s="17"/>
      <c r="B1835" s="18"/>
      <c r="C1835" s="18"/>
      <c r="D1835" s="18"/>
      <c r="E1835" s="18"/>
      <c r="F1835" s="19"/>
      <c r="G1835" s="18"/>
      <c r="H1835" s="20"/>
    </row>
    <row r="1836" spans="1:8" ht="16.2" thickTop="1" x14ac:dyDescent="0.3">
      <c r="A1836" s="21" t="s">
        <v>9</v>
      </c>
      <c r="B1836" s="7"/>
      <c r="C1836" s="7"/>
      <c r="D1836" s="7"/>
      <c r="E1836" s="22"/>
      <c r="F1836" s="8"/>
      <c r="G1836" s="7"/>
      <c r="H1836" s="9"/>
    </row>
    <row r="1837" spans="1:8" x14ac:dyDescent="0.3">
      <c r="A1837" s="23" t="s">
        <v>10</v>
      </c>
      <c r="B1837" s="24" t="s">
        <v>11</v>
      </c>
      <c r="C1837" s="25"/>
      <c r="D1837" s="25"/>
      <c r="E1837" s="26" t="s">
        <v>12</v>
      </c>
      <c r="F1837" s="27" t="s">
        <v>13</v>
      </c>
      <c r="G1837" s="26" t="s">
        <v>14</v>
      </c>
      <c r="H1837" s="28" t="s">
        <v>15</v>
      </c>
    </row>
    <row r="1838" spans="1:8" x14ac:dyDescent="0.3">
      <c r="A1838" s="29"/>
      <c r="B1838" s="715" t="str">
        <f>+'[1]Estudio de Mercado'!C142</f>
        <v>Conduleta 3/4" LR aluminio con tapa y empaque</v>
      </c>
      <c r="C1838" s="716"/>
      <c r="D1838" s="717"/>
      <c r="E1838" s="30">
        <v>1</v>
      </c>
      <c r="F1838" s="31" t="s">
        <v>13</v>
      </c>
      <c r="G1838" s="32">
        <v>31482</v>
      </c>
      <c r="H1838" s="33">
        <f t="shared" ref="H1838:H1847" si="28">+E1838*G1838</f>
        <v>31482</v>
      </c>
    </row>
    <row r="1839" spans="1:8" x14ac:dyDescent="0.3">
      <c r="A1839" s="29"/>
      <c r="B1839" s="715" t="s">
        <v>49</v>
      </c>
      <c r="C1839" s="733"/>
      <c r="D1839" s="734"/>
      <c r="E1839" s="30">
        <v>1</v>
      </c>
      <c r="F1839" s="31" t="s">
        <v>18</v>
      </c>
      <c r="G1839" s="32">
        <f>'[1]Estudio de Mercado'!P234</f>
        <v>2556</v>
      </c>
      <c r="H1839" s="33">
        <f t="shared" si="28"/>
        <v>2556</v>
      </c>
    </row>
    <row r="1840" spans="1:8" x14ac:dyDescent="0.3">
      <c r="A1840" s="29"/>
      <c r="B1840" s="715"/>
      <c r="C1840" s="716"/>
      <c r="D1840" s="717"/>
      <c r="E1840" s="30"/>
      <c r="F1840" s="30"/>
      <c r="G1840" s="34"/>
      <c r="H1840" s="33">
        <f t="shared" si="28"/>
        <v>0</v>
      </c>
    </row>
    <row r="1841" spans="1:8" x14ac:dyDescent="0.3">
      <c r="A1841" s="29"/>
      <c r="B1841" s="715"/>
      <c r="C1841" s="716"/>
      <c r="D1841" s="717"/>
      <c r="E1841" s="30"/>
      <c r="F1841" s="70"/>
      <c r="G1841" s="34"/>
      <c r="H1841" s="33">
        <f t="shared" si="28"/>
        <v>0</v>
      </c>
    </row>
    <row r="1842" spans="1:8" x14ac:dyDescent="0.3">
      <c r="A1842" s="29"/>
      <c r="B1842" s="715"/>
      <c r="C1842" s="716"/>
      <c r="D1842" s="717"/>
      <c r="E1842" s="70"/>
      <c r="F1842" s="70"/>
      <c r="G1842" s="34"/>
      <c r="H1842" s="33">
        <f t="shared" si="28"/>
        <v>0</v>
      </c>
    </row>
    <row r="1843" spans="1:8" x14ac:dyDescent="0.3">
      <c r="A1843" s="29"/>
      <c r="B1843" s="715"/>
      <c r="C1843" s="716"/>
      <c r="D1843" s="717"/>
      <c r="E1843" s="70"/>
      <c r="F1843" s="70"/>
      <c r="G1843" s="34"/>
      <c r="H1843" s="33">
        <f t="shared" si="28"/>
        <v>0</v>
      </c>
    </row>
    <row r="1844" spans="1:8" x14ac:dyDescent="0.3">
      <c r="A1844" s="29"/>
      <c r="B1844" s="715"/>
      <c r="C1844" s="716"/>
      <c r="D1844" s="717"/>
      <c r="E1844" s="70"/>
      <c r="F1844" s="70"/>
      <c r="G1844" s="34"/>
      <c r="H1844" s="33">
        <f t="shared" si="28"/>
        <v>0</v>
      </c>
    </row>
    <row r="1845" spans="1:8" x14ac:dyDescent="0.3">
      <c r="A1845" s="35"/>
      <c r="B1845" s="715"/>
      <c r="C1845" s="716"/>
      <c r="D1845" s="717"/>
      <c r="E1845" s="30"/>
      <c r="F1845" s="31"/>
      <c r="G1845" s="34"/>
      <c r="H1845" s="33">
        <f t="shared" si="28"/>
        <v>0</v>
      </c>
    </row>
    <row r="1846" spans="1:8" x14ac:dyDescent="0.3">
      <c r="A1846" s="35"/>
      <c r="B1846" s="715"/>
      <c r="C1846" s="733"/>
      <c r="D1846" s="734"/>
      <c r="E1846" s="30"/>
      <c r="F1846" s="31"/>
      <c r="G1846" s="34"/>
      <c r="H1846" s="33">
        <f t="shared" si="28"/>
        <v>0</v>
      </c>
    </row>
    <row r="1847" spans="1:8" x14ac:dyDescent="0.3">
      <c r="A1847" s="35"/>
      <c r="B1847" s="715"/>
      <c r="C1847" s="733"/>
      <c r="D1847" s="734"/>
      <c r="E1847" s="30"/>
      <c r="F1847" s="31"/>
      <c r="G1847" s="32"/>
      <c r="H1847" s="33">
        <f t="shared" si="28"/>
        <v>0</v>
      </c>
    </row>
    <row r="1848" spans="1:8" x14ac:dyDescent="0.3">
      <c r="A1848" s="21" t="s">
        <v>19</v>
      </c>
      <c r="B1848" s="7"/>
      <c r="C1848" s="7"/>
      <c r="D1848" s="7"/>
      <c r="E1848" s="22"/>
      <c r="F1848" s="8"/>
      <c r="G1848" s="7"/>
      <c r="H1848" s="37">
        <f>ROUND(SUM(H1838:H1847),0)</f>
        <v>34038</v>
      </c>
    </row>
    <row r="1849" spans="1:8" x14ac:dyDescent="0.3">
      <c r="A1849" s="6"/>
      <c r="B1849" s="7"/>
      <c r="C1849" s="7"/>
      <c r="D1849" s="7"/>
      <c r="E1849" s="22"/>
      <c r="F1849" s="8"/>
      <c r="G1849" s="7"/>
      <c r="H1849" s="9"/>
    </row>
    <row r="1850" spans="1:8" x14ac:dyDescent="0.3">
      <c r="A1850" s="21" t="s">
        <v>20</v>
      </c>
      <c r="B1850" s="7"/>
      <c r="C1850" s="7"/>
      <c r="D1850" s="7"/>
      <c r="E1850" s="22"/>
      <c r="F1850" s="8"/>
      <c r="G1850" s="7"/>
      <c r="H1850" s="9"/>
    </row>
    <row r="1851" spans="1:8" x14ac:dyDescent="0.3">
      <c r="A1851" s="23" t="s">
        <v>10</v>
      </c>
      <c r="B1851" s="26" t="s">
        <v>11</v>
      </c>
      <c r="C1851" s="71" t="s">
        <v>12</v>
      </c>
      <c r="D1851" s="26" t="s">
        <v>13</v>
      </c>
      <c r="E1851" s="718" t="s">
        <v>21</v>
      </c>
      <c r="F1851" s="719"/>
      <c r="G1851" s="26" t="s">
        <v>47</v>
      </c>
      <c r="H1851" s="38" t="s">
        <v>14</v>
      </c>
    </row>
    <row r="1852" spans="1:8" ht="31.2" x14ac:dyDescent="0.3">
      <c r="A1852" s="29"/>
      <c r="B1852" s="72" t="s">
        <v>23</v>
      </c>
      <c r="C1852" s="40">
        <v>1</v>
      </c>
      <c r="D1852" s="40" t="s">
        <v>24</v>
      </c>
      <c r="E1852" s="720">
        <f>+'[1]1- CUADRILLAS'!$D$47</f>
        <v>53500</v>
      </c>
      <c r="F1852" s="721"/>
      <c r="G1852" s="41">
        <v>0.1452</v>
      </c>
      <c r="H1852" s="42">
        <f>((E1852+F1852)*C1852)*G1852</f>
        <v>7768.2</v>
      </c>
    </row>
    <row r="1853" spans="1:8" x14ac:dyDescent="0.3">
      <c r="A1853" s="43"/>
      <c r="B1853" s="44"/>
      <c r="C1853" s="40"/>
      <c r="D1853" s="40"/>
      <c r="E1853" s="722"/>
      <c r="F1853" s="723"/>
      <c r="G1853" s="41"/>
      <c r="H1853" s="42">
        <f>((E1853+F1853)*C1853)*G1853</f>
        <v>0</v>
      </c>
    </row>
    <row r="1854" spans="1:8" x14ac:dyDescent="0.3">
      <c r="A1854" s="43"/>
      <c r="B1854" s="44"/>
      <c r="C1854" s="40"/>
      <c r="D1854" s="40"/>
      <c r="E1854" s="722"/>
      <c r="F1854" s="723"/>
      <c r="G1854" s="40"/>
      <c r="H1854" s="42"/>
    </row>
    <row r="1855" spans="1:8" x14ac:dyDescent="0.3">
      <c r="A1855" s="21" t="s">
        <v>25</v>
      </c>
      <c r="B1855" s="7"/>
      <c r="C1855" s="7"/>
      <c r="D1855" s="7"/>
      <c r="E1855" s="22"/>
      <c r="F1855" s="8"/>
      <c r="G1855" s="7"/>
      <c r="H1855" s="37">
        <f>(SUM(H1852:H1854))</f>
        <v>7768.2</v>
      </c>
    </row>
    <row r="1856" spans="1:8" x14ac:dyDescent="0.3">
      <c r="A1856" s="6"/>
      <c r="B1856" s="7"/>
      <c r="C1856" s="7"/>
      <c r="D1856" s="7"/>
      <c r="E1856" s="22"/>
      <c r="F1856" s="8"/>
      <c r="G1856" s="7"/>
      <c r="H1856" s="9"/>
    </row>
    <row r="1857" spans="1:8" x14ac:dyDescent="0.3">
      <c r="A1857" s="21" t="s">
        <v>26</v>
      </c>
      <c r="B1857" s="7"/>
      <c r="C1857" s="7"/>
      <c r="D1857" s="7"/>
      <c r="E1857" s="22"/>
      <c r="F1857" s="8"/>
      <c r="G1857" s="7"/>
      <c r="H1857" s="9"/>
    </row>
    <row r="1858" spans="1:8" x14ac:dyDescent="0.3">
      <c r="A1858" s="23" t="s">
        <v>10</v>
      </c>
      <c r="B1858" s="718" t="s">
        <v>11</v>
      </c>
      <c r="C1858" s="719"/>
      <c r="D1858" s="71" t="s">
        <v>12</v>
      </c>
      <c r="E1858" s="26" t="s">
        <v>13</v>
      </c>
      <c r="F1858" s="27" t="s">
        <v>22</v>
      </c>
      <c r="G1858" s="26" t="s">
        <v>48</v>
      </c>
      <c r="H1858" s="38" t="s">
        <v>14</v>
      </c>
    </row>
    <row r="1859" spans="1:8" x14ac:dyDescent="0.3">
      <c r="A1859" s="43"/>
      <c r="B1859" s="724" t="s">
        <v>28</v>
      </c>
      <c r="C1859" s="725"/>
      <c r="D1859" s="40">
        <v>1</v>
      </c>
      <c r="E1859" s="40" t="s">
        <v>29</v>
      </c>
      <c r="F1859" s="41">
        <v>0.08</v>
      </c>
      <c r="G1859" s="40">
        <f>H1855*0.1</f>
        <v>776.82</v>
      </c>
      <c r="H1859" s="42">
        <f>+G1859*D1859*F1859</f>
        <v>62.145600000000009</v>
      </c>
    </row>
    <row r="1860" spans="1:8" x14ac:dyDescent="0.3">
      <c r="A1860" s="43"/>
      <c r="B1860" s="724" t="s">
        <v>156</v>
      </c>
      <c r="C1860" s="725"/>
      <c r="D1860" s="40">
        <v>1</v>
      </c>
      <c r="E1860" s="40" t="s">
        <v>29</v>
      </c>
      <c r="F1860" s="41">
        <v>0.06</v>
      </c>
      <c r="G1860" s="40">
        <f>'[1]Estudio de Mercado'!P478</f>
        <v>15780</v>
      </c>
      <c r="H1860" s="42">
        <f>+G1860*D1860*F1860</f>
        <v>946.8</v>
      </c>
    </row>
    <row r="1861" spans="1:8" x14ac:dyDescent="0.3">
      <c r="A1861" s="21" t="s">
        <v>31</v>
      </c>
      <c r="B1861" s="7"/>
      <c r="C1861" s="7"/>
      <c r="D1861" s="7"/>
      <c r="E1861" s="22"/>
      <c r="F1861" s="8"/>
      <c r="G1861" s="7"/>
      <c r="H1861" s="37">
        <f>ROUND(SUM(H1859:H1860),0)</f>
        <v>1009</v>
      </c>
    </row>
    <row r="1862" spans="1:8" x14ac:dyDescent="0.3">
      <c r="A1862" s="6"/>
      <c r="B1862" s="7"/>
      <c r="C1862" s="7"/>
      <c r="D1862" s="7"/>
      <c r="E1862" s="22"/>
      <c r="F1862" s="8"/>
      <c r="G1862" s="7"/>
      <c r="H1862" s="9"/>
    </row>
    <row r="1863" spans="1:8" x14ac:dyDescent="0.3">
      <c r="A1863" s="21" t="s">
        <v>32</v>
      </c>
      <c r="B1863" s="7"/>
      <c r="C1863" s="7"/>
      <c r="D1863" s="7"/>
      <c r="E1863" s="22"/>
      <c r="F1863" s="8"/>
      <c r="G1863" s="7"/>
      <c r="H1863" s="9"/>
    </row>
    <row r="1864" spans="1:8" x14ac:dyDescent="0.3">
      <c r="A1864" s="23" t="s">
        <v>10</v>
      </c>
      <c r="B1864" s="718" t="s">
        <v>11</v>
      </c>
      <c r="C1864" s="719"/>
      <c r="D1864" s="26" t="s">
        <v>13</v>
      </c>
      <c r="E1864" s="26" t="s">
        <v>12</v>
      </c>
      <c r="F1864" s="27" t="s">
        <v>33</v>
      </c>
      <c r="G1864" s="26" t="s">
        <v>34</v>
      </c>
      <c r="H1864" s="38" t="s">
        <v>14</v>
      </c>
    </row>
    <row r="1865" spans="1:8" x14ac:dyDescent="0.3">
      <c r="A1865" s="43"/>
      <c r="B1865" s="724" t="s">
        <v>35</v>
      </c>
      <c r="C1865" s="725"/>
      <c r="D1865" s="40" t="s">
        <v>36</v>
      </c>
      <c r="E1865" s="40">
        <v>1</v>
      </c>
      <c r="F1865" s="45">
        <f>'[1]Estudio de Mercado'!P483</f>
        <v>102570</v>
      </c>
      <c r="G1865" s="46">
        <v>5.0000000000000001E-3</v>
      </c>
      <c r="H1865" s="42">
        <f>+F1865*G1865</f>
        <v>512.85</v>
      </c>
    </row>
    <row r="1866" spans="1:8" x14ac:dyDescent="0.3">
      <c r="A1866" s="43"/>
      <c r="B1866" s="724"/>
      <c r="C1866" s="725"/>
      <c r="D1866" s="47"/>
      <c r="E1866" s="47"/>
      <c r="F1866" s="48"/>
      <c r="G1866" s="49"/>
      <c r="H1866" s="42"/>
    </row>
    <row r="1867" spans="1:8" x14ac:dyDescent="0.3">
      <c r="A1867" s="21" t="s">
        <v>37</v>
      </c>
      <c r="B1867" s="7"/>
      <c r="C1867" s="7"/>
      <c r="D1867" s="7"/>
      <c r="E1867" s="22"/>
      <c r="F1867" s="8"/>
      <c r="G1867" s="7"/>
      <c r="H1867" s="37">
        <f>ROUND(SUM(H1865:H1866),0)</f>
        <v>513</v>
      </c>
    </row>
    <row r="1868" spans="1:8" x14ac:dyDescent="0.3">
      <c r="A1868" s="21"/>
      <c r="B1868" s="7"/>
      <c r="C1868" s="7"/>
      <c r="D1868" s="7"/>
      <c r="E1868" s="50"/>
      <c r="F1868" s="8"/>
      <c r="G1868" s="7"/>
      <c r="H1868" s="51"/>
    </row>
    <row r="1869" spans="1:8" x14ac:dyDescent="0.3">
      <c r="A1869" s="21" t="s">
        <v>38</v>
      </c>
      <c r="B1869" s="7"/>
      <c r="C1869" s="7"/>
      <c r="D1869" s="7"/>
      <c r="E1869" s="22"/>
      <c r="F1869" s="8"/>
      <c r="G1869" s="7"/>
      <c r="H1869" s="37">
        <f>H1848+H1855+H1861+H1867</f>
        <v>43328.2</v>
      </c>
    </row>
    <row r="1870" spans="1:8" x14ac:dyDescent="0.3">
      <c r="A1870" s="21" t="s">
        <v>39</v>
      </c>
      <c r="B1870" s="7"/>
      <c r="C1870" s="7"/>
      <c r="D1870" s="7"/>
      <c r="E1870" s="22"/>
      <c r="F1870" s="8"/>
      <c r="G1870" s="7"/>
      <c r="H1870" s="52">
        <f>+SUM(H1871:H1874)</f>
        <v>12976.795899999997</v>
      </c>
    </row>
    <row r="1871" spans="1:8" x14ac:dyDescent="0.3">
      <c r="A1871" s="21"/>
      <c r="B1871" s="7"/>
      <c r="C1871" s="7"/>
      <c r="D1871" s="7"/>
      <c r="E1871" s="22"/>
      <c r="F1871" s="48" t="s">
        <v>40</v>
      </c>
      <c r="G1871" s="53">
        <v>0.23</v>
      </c>
      <c r="H1871" s="54">
        <f>+G1871*H1869</f>
        <v>9965.485999999999</v>
      </c>
    </row>
    <row r="1872" spans="1:8" x14ac:dyDescent="0.3">
      <c r="A1872" s="21"/>
      <c r="B1872" s="7"/>
      <c r="C1872" s="7"/>
      <c r="D1872" s="7"/>
      <c r="E1872" s="22"/>
      <c r="F1872" s="48" t="s">
        <v>41</v>
      </c>
      <c r="G1872" s="53">
        <v>0.01</v>
      </c>
      <c r="H1872" s="54">
        <f>+G1872*H1869</f>
        <v>433.28199999999998</v>
      </c>
    </row>
    <row r="1873" spans="1:8" x14ac:dyDescent="0.3">
      <c r="A1873" s="21"/>
      <c r="B1873" s="7"/>
      <c r="C1873" s="7"/>
      <c r="D1873" s="7"/>
      <c r="E1873" s="22"/>
      <c r="F1873" s="48" t="s">
        <v>42</v>
      </c>
      <c r="G1873" s="53">
        <v>0.05</v>
      </c>
      <c r="H1873" s="54">
        <f>+G1873*H1869</f>
        <v>2166.41</v>
      </c>
    </row>
    <row r="1874" spans="1:8" x14ac:dyDescent="0.3">
      <c r="A1874" s="21"/>
      <c r="B1874" s="7"/>
      <c r="C1874" s="7"/>
      <c r="D1874" s="7"/>
      <c r="E1874" s="22"/>
      <c r="F1874" s="48" t="s">
        <v>43</v>
      </c>
      <c r="G1874" s="53">
        <v>0.19</v>
      </c>
      <c r="H1874" s="54">
        <f>+G1874*H1873</f>
        <v>411.61789999999996</v>
      </c>
    </row>
    <row r="1875" spans="1:8" x14ac:dyDescent="0.3">
      <c r="A1875" s="21"/>
      <c r="B1875" s="7"/>
      <c r="C1875" s="7"/>
      <c r="D1875" s="7"/>
      <c r="E1875" s="22"/>
      <c r="F1875" s="726" t="s">
        <v>44</v>
      </c>
      <c r="G1875" s="726"/>
      <c r="H1875" s="55">
        <f>+ROUND(H1869+H1870,0)</f>
        <v>56305</v>
      </c>
    </row>
    <row r="1876" spans="1:8" x14ac:dyDescent="0.3">
      <c r="A1876" s="21"/>
      <c r="B1876" s="7"/>
      <c r="C1876" s="7"/>
      <c r="D1876" s="7"/>
      <c r="E1876" s="22"/>
      <c r="F1876" s="8"/>
      <c r="G1876" s="7"/>
      <c r="H1876" s="56"/>
    </row>
    <row r="1877" spans="1:8" ht="16.2" thickBot="1" x14ac:dyDescent="0.35">
      <c r="A1877" s="17"/>
      <c r="B1877" s="18"/>
      <c r="C1877" s="7"/>
      <c r="D1877" s="7"/>
      <c r="E1877" s="22"/>
      <c r="F1877" s="19"/>
      <c r="G1877" s="18"/>
      <c r="H1877" s="20"/>
    </row>
    <row r="1878" spans="1:8" ht="16.2" thickTop="1" x14ac:dyDescent="0.3">
      <c r="A1878" s="6"/>
      <c r="B1878" s="7"/>
      <c r="C1878" s="57"/>
      <c r="D1878" s="58"/>
      <c r="E1878" s="57"/>
      <c r="F1878" s="8"/>
      <c r="G1878" s="7"/>
      <c r="H1878" s="59"/>
    </row>
    <row r="1879" spans="1:8" x14ac:dyDescent="0.3">
      <c r="A1879" s="6"/>
      <c r="B1879" s="7"/>
      <c r="C1879" s="22"/>
      <c r="D1879" s="7"/>
      <c r="E1879" s="22"/>
      <c r="F1879" s="8"/>
      <c r="G1879" s="7"/>
      <c r="H1879" s="59"/>
    </row>
    <row r="1880" spans="1:8" x14ac:dyDescent="0.3">
      <c r="A1880" s="6"/>
      <c r="B1880" s="7"/>
      <c r="C1880" s="22"/>
      <c r="D1880" s="7"/>
      <c r="E1880" s="22"/>
      <c r="F1880" s="8"/>
      <c r="G1880" s="7"/>
      <c r="H1880" s="59"/>
    </row>
    <row r="1881" spans="1:8" x14ac:dyDescent="0.3">
      <c r="A1881" s="6"/>
      <c r="B1881" s="7"/>
      <c r="C1881" s="22"/>
      <c r="D1881" s="7"/>
      <c r="E1881" s="22"/>
      <c r="F1881" s="8"/>
      <c r="G1881" s="7"/>
      <c r="H1881" s="59"/>
    </row>
    <row r="1882" spans="1:8" ht="16.2" thickBot="1" x14ac:dyDescent="0.35">
      <c r="A1882" s="6"/>
      <c r="B1882" s="7"/>
      <c r="C1882" s="7"/>
      <c r="D1882" s="7"/>
      <c r="E1882" s="22"/>
      <c r="F1882" s="699"/>
      <c r="G1882" s="699"/>
      <c r="H1882" s="700"/>
    </row>
    <row r="1883" spans="1:8" x14ac:dyDescent="0.3">
      <c r="A1883" s="60" t="s">
        <v>45</v>
      </c>
      <c r="B1883" s="61"/>
      <c r="C1883" s="61"/>
      <c r="D1883" s="61"/>
      <c r="E1883" s="22"/>
      <c r="F1883" s="8" t="s">
        <v>46</v>
      </c>
      <c r="G1883" s="7"/>
      <c r="H1883" s="9"/>
    </row>
    <row r="1884" spans="1:8" ht="16.2" thickBot="1" x14ac:dyDescent="0.35">
      <c r="A1884" s="484"/>
      <c r="B1884" s="482"/>
      <c r="C1884" s="482"/>
      <c r="D1884" s="482"/>
      <c r="E1884" s="482"/>
      <c r="F1884" s="483"/>
      <c r="G1884" s="482"/>
      <c r="H1884" s="481"/>
    </row>
    <row r="1885" spans="1:8" ht="92.4" customHeight="1" thickBot="1" x14ac:dyDescent="0.55000000000000004">
      <c r="A1885" s="701" t="str">
        <f>+A63</f>
        <v>REPARACIONES LOCATIVAS LABORATORIO GENETICA REGIONAL NOR OCCIDENTE DEL INSTITUTO NACIONAL DE MEDICINA LEGAL Y CIENCIAS FORENSES.</v>
      </c>
      <c r="B1885" s="702"/>
      <c r="C1885" s="702"/>
      <c r="D1885" s="702"/>
      <c r="E1885" s="702"/>
      <c r="F1885" s="702"/>
      <c r="G1885" s="702"/>
      <c r="H1885" s="703"/>
    </row>
    <row r="1886" spans="1:8" ht="16.2" thickTop="1" x14ac:dyDescent="0.3">
      <c r="A1886" s="704" t="str">
        <f>+A64</f>
        <v>PRESUPUESTO SISTEMA ELÉCTRICO, ILUMINACIÓN Y ALARMAS PARA EL PROYECTO DE REPARACIONES LOCATIVAS SEDE MEDELLIN DEL  INSTITUTO NACIONAL DE MEDICINA LEGAL Y CIENCIAS FORENSES</v>
      </c>
      <c r="B1886" s="705"/>
      <c r="C1886" s="705"/>
      <c r="D1886" s="705"/>
      <c r="E1886" s="705"/>
      <c r="F1886" s="705"/>
      <c r="G1886" s="705"/>
      <c r="H1886" s="706"/>
    </row>
    <row r="1887" spans="1:8" x14ac:dyDescent="0.3">
      <c r="A1887" s="707"/>
      <c r="B1887" s="708"/>
      <c r="C1887" s="708"/>
      <c r="D1887" s="708"/>
      <c r="E1887" s="708"/>
      <c r="F1887" s="708"/>
      <c r="G1887" s="708"/>
      <c r="H1887" s="709"/>
    </row>
    <row r="1888" spans="1:8" x14ac:dyDescent="0.3">
      <c r="A1888" s="710" t="s">
        <v>2</v>
      </c>
      <c r="B1888" s="711"/>
      <c r="C1888" s="711"/>
      <c r="D1888" s="711"/>
      <c r="E1888" s="711"/>
      <c r="F1888" s="711"/>
      <c r="G1888" s="711"/>
      <c r="H1888" s="712"/>
    </row>
    <row r="1889" spans="1:8" x14ac:dyDescent="0.3">
      <c r="A1889" s="6"/>
      <c r="B1889" s="7"/>
      <c r="C1889" s="7"/>
      <c r="D1889" s="7"/>
      <c r="E1889" s="7"/>
      <c r="F1889" s="8"/>
      <c r="G1889" s="7"/>
      <c r="H1889" s="9"/>
    </row>
    <row r="1890" spans="1:8" x14ac:dyDescent="0.3">
      <c r="A1890" s="10" t="s">
        <v>3</v>
      </c>
      <c r="B1890" s="11" t="str">
        <f>+'[1]BASE DEL PRESUPUESTO'!B65</f>
        <v>3.1.35</v>
      </c>
      <c r="C1890" s="12" t="s">
        <v>4</v>
      </c>
      <c r="D1890" s="11" t="str">
        <f>+'[1]BASE DEL PRESUPUESTO'!D65</f>
        <v>M</v>
      </c>
      <c r="E1890" s="13" t="s">
        <v>5</v>
      </c>
      <c r="F1890" s="14">
        <f>H1926</f>
        <v>37515.97</v>
      </c>
      <c r="G1890" s="12" t="s">
        <v>6</v>
      </c>
      <c r="H1890" s="15" t="str">
        <f>+H69</f>
        <v>ENERO DE 2026</v>
      </c>
    </row>
    <row r="1891" spans="1:8" ht="51" customHeight="1" x14ac:dyDescent="0.3">
      <c r="A1891" s="16" t="s">
        <v>8</v>
      </c>
      <c r="B1891" s="713" t="str">
        <f>+'[1]BASE DEL PRESUPUESTO'!C65</f>
        <v>Suministro de materiales y mano de obra para Instalación de tuberia flexible tipo americana conduit liquid tight de 3/4" alimentadores circuitos de distribución; (incluye conectores rectos y curvos para coraza LT de 3/4, elementos de fijación y demas elementos consumibles para su correcta instalación).</v>
      </c>
      <c r="C1891" s="713"/>
      <c r="D1891" s="713"/>
      <c r="E1891" s="713"/>
      <c r="F1891" s="713"/>
      <c r="G1891" s="713"/>
      <c r="H1891" s="714"/>
    </row>
    <row r="1892" spans="1:8" ht="16.2" thickBot="1" x14ac:dyDescent="0.35">
      <c r="A1892" s="17"/>
      <c r="B1892" s="18"/>
      <c r="C1892" s="18"/>
      <c r="D1892" s="18"/>
      <c r="E1892" s="18"/>
      <c r="F1892" s="19"/>
      <c r="G1892" s="18"/>
      <c r="H1892" s="20"/>
    </row>
    <row r="1893" spans="1:8" ht="16.2" thickTop="1" x14ac:dyDescent="0.3">
      <c r="A1893" s="21" t="s">
        <v>9</v>
      </c>
      <c r="B1893" s="7"/>
      <c r="C1893" s="7"/>
      <c r="D1893" s="7"/>
      <c r="E1893" s="22"/>
      <c r="F1893" s="8"/>
      <c r="G1893" s="7"/>
      <c r="H1893" s="9"/>
    </row>
    <row r="1894" spans="1:8" x14ac:dyDescent="0.3">
      <c r="A1894" s="23" t="s">
        <v>10</v>
      </c>
      <c r="B1894" s="24" t="s">
        <v>11</v>
      </c>
      <c r="C1894" s="25"/>
      <c r="D1894" s="25"/>
      <c r="E1894" s="26" t="s">
        <v>12</v>
      </c>
      <c r="F1894" s="27" t="s">
        <v>13</v>
      </c>
      <c r="G1894" s="26" t="s">
        <v>14</v>
      </c>
      <c r="H1894" s="28" t="s">
        <v>15</v>
      </c>
    </row>
    <row r="1895" spans="1:8" x14ac:dyDescent="0.3">
      <c r="A1895" s="29"/>
      <c r="B1895" s="715" t="str">
        <f>+'[1]Estudio de Mercado'!C164</f>
        <v>Tuberia flexible conduit liquid tight de 3/4"</v>
      </c>
      <c r="C1895" s="716"/>
      <c r="D1895" s="717"/>
      <c r="E1895" s="30">
        <v>1</v>
      </c>
      <c r="F1895" s="31" t="s">
        <v>16</v>
      </c>
      <c r="G1895" s="32">
        <f>+'[1]Estudio de Mercado'!P164</f>
        <v>6673</v>
      </c>
      <c r="H1895" s="33">
        <f t="shared" ref="H1895:H1904" si="29">+E1895*G1895</f>
        <v>6673</v>
      </c>
    </row>
    <row r="1896" spans="1:8" x14ac:dyDescent="0.3">
      <c r="A1896" s="29"/>
      <c r="B1896" s="715" t="str">
        <f>+'[1]Estudio de Mercado'!C166</f>
        <v>Conector recto para coraza LT de 3/4"</v>
      </c>
      <c r="C1896" s="716"/>
      <c r="D1896" s="717"/>
      <c r="E1896" s="30">
        <v>2</v>
      </c>
      <c r="F1896" s="31" t="s">
        <v>13</v>
      </c>
      <c r="G1896" s="32">
        <v>9687</v>
      </c>
      <c r="H1896" s="33">
        <f t="shared" si="29"/>
        <v>19374</v>
      </c>
    </row>
    <row r="1897" spans="1:8" x14ac:dyDescent="0.3">
      <c r="A1897" s="29"/>
      <c r="B1897" s="715" t="s">
        <v>49</v>
      </c>
      <c r="C1897" s="733"/>
      <c r="D1897" s="734"/>
      <c r="E1897" s="30">
        <v>1</v>
      </c>
      <c r="F1897" s="31" t="s">
        <v>18</v>
      </c>
      <c r="G1897" s="32">
        <f>'[1]Estudio de Mercado'!P234</f>
        <v>2556</v>
      </c>
      <c r="H1897" s="33">
        <f t="shared" si="29"/>
        <v>2556</v>
      </c>
    </row>
    <row r="1898" spans="1:8" x14ac:dyDescent="0.3">
      <c r="A1898" s="29"/>
      <c r="B1898" s="715"/>
      <c r="C1898" s="716"/>
      <c r="D1898" s="717"/>
      <c r="E1898" s="30"/>
      <c r="F1898" s="70"/>
      <c r="G1898" s="34"/>
      <c r="H1898" s="33">
        <f t="shared" si="29"/>
        <v>0</v>
      </c>
    </row>
    <row r="1899" spans="1:8" x14ac:dyDescent="0.3">
      <c r="A1899" s="29"/>
      <c r="B1899" s="715"/>
      <c r="C1899" s="716"/>
      <c r="D1899" s="717"/>
      <c r="E1899" s="70"/>
      <c r="F1899" s="70"/>
      <c r="G1899" s="34"/>
      <c r="H1899" s="33">
        <f t="shared" si="29"/>
        <v>0</v>
      </c>
    </row>
    <row r="1900" spans="1:8" x14ac:dyDescent="0.3">
      <c r="A1900" s="29"/>
      <c r="B1900" s="715"/>
      <c r="C1900" s="716"/>
      <c r="D1900" s="717"/>
      <c r="E1900" s="70"/>
      <c r="F1900" s="70"/>
      <c r="G1900" s="34"/>
      <c r="H1900" s="33">
        <f t="shared" si="29"/>
        <v>0</v>
      </c>
    </row>
    <row r="1901" spans="1:8" x14ac:dyDescent="0.3">
      <c r="A1901" s="29"/>
      <c r="B1901" s="715"/>
      <c r="C1901" s="716"/>
      <c r="D1901" s="717"/>
      <c r="E1901" s="70"/>
      <c r="F1901" s="70"/>
      <c r="G1901" s="34"/>
      <c r="H1901" s="33">
        <f t="shared" si="29"/>
        <v>0</v>
      </c>
    </row>
    <row r="1902" spans="1:8" x14ac:dyDescent="0.3">
      <c r="A1902" s="35"/>
      <c r="B1902" s="715"/>
      <c r="C1902" s="716"/>
      <c r="D1902" s="717"/>
      <c r="E1902" s="30"/>
      <c r="F1902" s="31"/>
      <c r="G1902" s="34"/>
      <c r="H1902" s="33">
        <f t="shared" si="29"/>
        <v>0</v>
      </c>
    </row>
    <row r="1903" spans="1:8" x14ac:dyDescent="0.3">
      <c r="A1903" s="35"/>
      <c r="B1903" s="715"/>
      <c r="C1903" s="733"/>
      <c r="D1903" s="734"/>
      <c r="E1903" s="30"/>
      <c r="F1903" s="31"/>
      <c r="G1903" s="34"/>
      <c r="H1903" s="33">
        <f t="shared" si="29"/>
        <v>0</v>
      </c>
    </row>
    <row r="1904" spans="1:8" x14ac:dyDescent="0.3">
      <c r="A1904" s="35"/>
      <c r="B1904" s="715"/>
      <c r="C1904" s="733"/>
      <c r="D1904" s="734"/>
      <c r="E1904" s="30"/>
      <c r="F1904" s="31"/>
      <c r="G1904" s="32"/>
      <c r="H1904" s="33">
        <f t="shared" si="29"/>
        <v>0</v>
      </c>
    </row>
    <row r="1905" spans="1:8" x14ac:dyDescent="0.3">
      <c r="A1905" s="21" t="s">
        <v>19</v>
      </c>
      <c r="B1905" s="7"/>
      <c r="C1905" s="7"/>
      <c r="D1905" s="7"/>
      <c r="E1905" s="22"/>
      <c r="F1905" s="8"/>
      <c r="G1905" s="7"/>
      <c r="H1905" s="37">
        <f>ROUND(SUM(H1895:H1904),0)</f>
        <v>28603</v>
      </c>
    </row>
    <row r="1906" spans="1:8" x14ac:dyDescent="0.3">
      <c r="A1906" s="6"/>
      <c r="B1906" s="7"/>
      <c r="C1906" s="7"/>
      <c r="D1906" s="7"/>
      <c r="E1906" s="22"/>
      <c r="F1906" s="8"/>
      <c r="G1906" s="7"/>
      <c r="H1906" s="9"/>
    </row>
    <row r="1907" spans="1:8" x14ac:dyDescent="0.3">
      <c r="A1907" s="21" t="s">
        <v>20</v>
      </c>
      <c r="B1907" s="7"/>
      <c r="C1907" s="7"/>
      <c r="D1907" s="7"/>
      <c r="E1907" s="22"/>
      <c r="F1907" s="8"/>
      <c r="G1907" s="7"/>
      <c r="H1907" s="9"/>
    </row>
    <row r="1908" spans="1:8" x14ac:dyDescent="0.3">
      <c r="A1908" s="23" t="s">
        <v>10</v>
      </c>
      <c r="B1908" s="26" t="s">
        <v>11</v>
      </c>
      <c r="C1908" s="71" t="s">
        <v>12</v>
      </c>
      <c r="D1908" s="26" t="s">
        <v>13</v>
      </c>
      <c r="E1908" s="718" t="s">
        <v>21</v>
      </c>
      <c r="F1908" s="719"/>
      <c r="G1908" s="26" t="s">
        <v>47</v>
      </c>
      <c r="H1908" s="38" t="s">
        <v>14</v>
      </c>
    </row>
    <row r="1909" spans="1:8" ht="31.2" x14ac:dyDescent="0.3">
      <c r="A1909" s="29"/>
      <c r="B1909" s="72" t="s">
        <v>23</v>
      </c>
      <c r="C1909" s="40">
        <v>1</v>
      </c>
      <c r="D1909" s="40" t="s">
        <v>24</v>
      </c>
      <c r="E1909" s="720">
        <f>+'[1]1- CUADRILLAS'!$D$47</f>
        <v>53500</v>
      </c>
      <c r="F1909" s="721"/>
      <c r="G1909" s="41">
        <v>0.15575644859813084</v>
      </c>
      <c r="H1909" s="42">
        <f>((E1909+F1909)*C1909)*G1909</f>
        <v>8332.9699999999993</v>
      </c>
    </row>
    <row r="1910" spans="1:8" x14ac:dyDescent="0.3">
      <c r="A1910" s="43"/>
      <c r="B1910" s="44"/>
      <c r="C1910" s="40"/>
      <c r="D1910" s="40"/>
      <c r="E1910" s="722"/>
      <c r="F1910" s="723"/>
      <c r="G1910" s="41"/>
      <c r="H1910" s="42">
        <f>((E1910+F1910)*C1910)*G1910</f>
        <v>0</v>
      </c>
    </row>
    <row r="1911" spans="1:8" x14ac:dyDescent="0.3">
      <c r="A1911" s="43"/>
      <c r="B1911" s="44"/>
      <c r="C1911" s="40"/>
      <c r="D1911" s="40"/>
      <c r="E1911" s="722"/>
      <c r="F1911" s="723"/>
      <c r="G1911" s="40"/>
      <c r="H1911" s="42"/>
    </row>
    <row r="1912" spans="1:8" x14ac:dyDescent="0.3">
      <c r="A1912" s="21" t="s">
        <v>25</v>
      </c>
      <c r="B1912" s="7"/>
      <c r="C1912" s="7"/>
      <c r="D1912" s="7"/>
      <c r="E1912" s="22"/>
      <c r="F1912" s="8"/>
      <c r="G1912" s="7"/>
      <c r="H1912" s="37">
        <f>(SUM(H1909:H1911))</f>
        <v>8332.9699999999993</v>
      </c>
    </row>
    <row r="1913" spans="1:8" x14ac:dyDescent="0.3">
      <c r="A1913" s="6"/>
      <c r="B1913" s="7"/>
      <c r="C1913" s="7"/>
      <c r="D1913" s="7"/>
      <c r="E1913" s="22"/>
      <c r="F1913" s="8"/>
      <c r="G1913" s="7"/>
      <c r="H1913" s="9"/>
    </row>
    <row r="1914" spans="1:8" x14ac:dyDescent="0.3">
      <c r="A1914" s="21" t="s">
        <v>26</v>
      </c>
      <c r="B1914" s="7"/>
      <c r="C1914" s="7"/>
      <c r="D1914" s="7"/>
      <c r="E1914" s="22"/>
      <c r="F1914" s="8"/>
      <c r="G1914" s="7"/>
      <c r="H1914" s="9"/>
    </row>
    <row r="1915" spans="1:8" x14ac:dyDescent="0.3">
      <c r="A1915" s="23" t="s">
        <v>10</v>
      </c>
      <c r="B1915" s="718" t="s">
        <v>11</v>
      </c>
      <c r="C1915" s="719"/>
      <c r="D1915" s="71" t="s">
        <v>12</v>
      </c>
      <c r="E1915" s="26" t="s">
        <v>13</v>
      </c>
      <c r="F1915" s="27" t="s">
        <v>22</v>
      </c>
      <c r="G1915" s="26" t="s">
        <v>48</v>
      </c>
      <c r="H1915" s="38" t="s">
        <v>14</v>
      </c>
    </row>
    <row r="1916" spans="1:8" x14ac:dyDescent="0.3">
      <c r="A1916" s="43"/>
      <c r="B1916" s="724" t="s">
        <v>28</v>
      </c>
      <c r="C1916" s="725"/>
      <c r="D1916" s="40">
        <v>1</v>
      </c>
      <c r="E1916" s="40" t="s">
        <v>29</v>
      </c>
      <c r="F1916" s="41">
        <v>0.08</v>
      </c>
      <c r="G1916" s="40">
        <f>H1912*0.1</f>
        <v>833.29700000000003</v>
      </c>
      <c r="H1916" s="42">
        <f>+G1916*D1916*F1916</f>
        <v>66.663759999999996</v>
      </c>
    </row>
    <row r="1917" spans="1:8" x14ac:dyDescent="0.3">
      <c r="A1917" s="43"/>
      <c r="B1917" s="724"/>
      <c r="C1917" s="725"/>
      <c r="D1917" s="40"/>
      <c r="E1917" s="40"/>
      <c r="F1917" s="41"/>
      <c r="G1917" s="40"/>
      <c r="H1917" s="42">
        <f>+G1917*D1917*F1917</f>
        <v>0</v>
      </c>
    </row>
    <row r="1918" spans="1:8" x14ac:dyDescent="0.3">
      <c r="A1918" s="21" t="s">
        <v>31</v>
      </c>
      <c r="B1918" s="7"/>
      <c r="C1918" s="7"/>
      <c r="D1918" s="7"/>
      <c r="E1918" s="22"/>
      <c r="F1918" s="8"/>
      <c r="G1918" s="7"/>
      <c r="H1918" s="37">
        <f>ROUND(SUM(H1916:H1917),0)</f>
        <v>67</v>
      </c>
    </row>
    <row r="1919" spans="1:8" x14ac:dyDescent="0.3">
      <c r="A1919" s="6"/>
      <c r="B1919" s="7"/>
      <c r="C1919" s="7"/>
      <c r="D1919" s="7"/>
      <c r="E1919" s="22"/>
      <c r="F1919" s="8"/>
      <c r="G1919" s="7"/>
      <c r="H1919" s="9"/>
    </row>
    <row r="1920" spans="1:8" x14ac:dyDescent="0.3">
      <c r="A1920" s="21" t="s">
        <v>32</v>
      </c>
      <c r="B1920" s="7"/>
      <c r="C1920" s="7"/>
      <c r="D1920" s="7"/>
      <c r="E1920" s="22"/>
      <c r="F1920" s="8"/>
      <c r="G1920" s="7"/>
      <c r="H1920" s="9"/>
    </row>
    <row r="1921" spans="1:8" x14ac:dyDescent="0.3">
      <c r="A1921" s="23" t="s">
        <v>10</v>
      </c>
      <c r="B1921" s="718" t="s">
        <v>11</v>
      </c>
      <c r="C1921" s="719"/>
      <c r="D1921" s="26" t="s">
        <v>13</v>
      </c>
      <c r="E1921" s="26" t="s">
        <v>12</v>
      </c>
      <c r="F1921" s="27" t="s">
        <v>33</v>
      </c>
      <c r="G1921" s="26" t="s">
        <v>34</v>
      </c>
      <c r="H1921" s="38" t="s">
        <v>14</v>
      </c>
    </row>
    <row r="1922" spans="1:8" x14ac:dyDescent="0.3">
      <c r="A1922" s="43"/>
      <c r="B1922" s="724" t="s">
        <v>35</v>
      </c>
      <c r="C1922" s="725"/>
      <c r="D1922" s="40" t="s">
        <v>36</v>
      </c>
      <c r="E1922" s="40">
        <v>1</v>
      </c>
      <c r="F1922" s="45">
        <f>'[1]Estudio de Mercado'!P483</f>
        <v>102570</v>
      </c>
      <c r="G1922" s="46">
        <v>5.0000000000000001E-3</v>
      </c>
      <c r="H1922" s="42">
        <f>+F1922*G1922</f>
        <v>512.85</v>
      </c>
    </row>
    <row r="1923" spans="1:8" x14ac:dyDescent="0.3">
      <c r="A1923" s="43"/>
      <c r="B1923" s="724"/>
      <c r="C1923" s="725"/>
      <c r="D1923" s="47"/>
      <c r="E1923" s="47"/>
      <c r="F1923" s="48"/>
      <c r="G1923" s="49"/>
      <c r="H1923" s="42"/>
    </row>
    <row r="1924" spans="1:8" x14ac:dyDescent="0.3">
      <c r="A1924" s="21" t="s">
        <v>37</v>
      </c>
      <c r="B1924" s="7"/>
      <c r="C1924" s="7"/>
      <c r="D1924" s="7"/>
      <c r="E1924" s="22"/>
      <c r="F1924" s="8"/>
      <c r="G1924" s="7"/>
      <c r="H1924" s="37">
        <f>ROUND(SUM(H1922:H1923),0)</f>
        <v>513</v>
      </c>
    </row>
    <row r="1925" spans="1:8" x14ac:dyDescent="0.3">
      <c r="A1925" s="21"/>
      <c r="B1925" s="7"/>
      <c r="C1925" s="7"/>
      <c r="D1925" s="7"/>
      <c r="E1925" s="50"/>
      <c r="F1925" s="8"/>
      <c r="G1925" s="7"/>
      <c r="H1925" s="51"/>
    </row>
    <row r="1926" spans="1:8" x14ac:dyDescent="0.3">
      <c r="A1926" s="21" t="s">
        <v>38</v>
      </c>
      <c r="B1926" s="7"/>
      <c r="C1926" s="7"/>
      <c r="D1926" s="7"/>
      <c r="E1926" s="22"/>
      <c r="F1926" s="8"/>
      <c r="G1926" s="7"/>
      <c r="H1926" s="37">
        <f>H1905+H1912+H1918+H1924</f>
        <v>37515.97</v>
      </c>
    </row>
    <row r="1927" spans="1:8" x14ac:dyDescent="0.3">
      <c r="A1927" s="21" t="s">
        <v>39</v>
      </c>
      <c r="B1927" s="7"/>
      <c r="C1927" s="7"/>
      <c r="D1927" s="7"/>
      <c r="E1927" s="22"/>
      <c r="F1927" s="8"/>
      <c r="G1927" s="7"/>
      <c r="H1927" s="52">
        <f>+SUM(H1928:H1931)</f>
        <v>11236.033015000001</v>
      </c>
    </row>
    <row r="1928" spans="1:8" x14ac:dyDescent="0.3">
      <c r="A1928" s="21"/>
      <c r="B1928" s="7"/>
      <c r="C1928" s="7"/>
      <c r="D1928" s="7"/>
      <c r="E1928" s="22"/>
      <c r="F1928" s="48" t="s">
        <v>40</v>
      </c>
      <c r="G1928" s="53">
        <v>0.23</v>
      </c>
      <c r="H1928" s="54">
        <f>+G1928*H1926</f>
        <v>8628.6731</v>
      </c>
    </row>
    <row r="1929" spans="1:8" x14ac:dyDescent="0.3">
      <c r="A1929" s="21"/>
      <c r="B1929" s="7"/>
      <c r="C1929" s="7"/>
      <c r="D1929" s="7"/>
      <c r="E1929" s="22"/>
      <c r="F1929" s="48" t="s">
        <v>41</v>
      </c>
      <c r="G1929" s="53">
        <v>0.01</v>
      </c>
      <c r="H1929" s="54">
        <f>+G1929*H1926</f>
        <v>375.15970000000004</v>
      </c>
    </row>
    <row r="1930" spans="1:8" x14ac:dyDescent="0.3">
      <c r="A1930" s="21"/>
      <c r="B1930" s="7"/>
      <c r="C1930" s="7"/>
      <c r="D1930" s="7"/>
      <c r="E1930" s="22"/>
      <c r="F1930" s="48" t="s">
        <v>42</v>
      </c>
      <c r="G1930" s="53">
        <v>0.05</v>
      </c>
      <c r="H1930" s="54">
        <f>+G1930*H1926</f>
        <v>1875.7985000000001</v>
      </c>
    </row>
    <row r="1931" spans="1:8" x14ac:dyDescent="0.3">
      <c r="A1931" s="21"/>
      <c r="B1931" s="7"/>
      <c r="C1931" s="7"/>
      <c r="D1931" s="7"/>
      <c r="E1931" s="22"/>
      <c r="F1931" s="48" t="s">
        <v>43</v>
      </c>
      <c r="G1931" s="53">
        <v>0.19</v>
      </c>
      <c r="H1931" s="54">
        <f>+G1931*H1930</f>
        <v>356.40171500000002</v>
      </c>
    </row>
    <row r="1932" spans="1:8" x14ac:dyDescent="0.3">
      <c r="A1932" s="21"/>
      <c r="B1932" s="7"/>
      <c r="C1932" s="7"/>
      <c r="D1932" s="7"/>
      <c r="E1932" s="22"/>
      <c r="F1932" s="726" t="s">
        <v>44</v>
      </c>
      <c r="G1932" s="726"/>
      <c r="H1932" s="55">
        <f>+ROUND(H1926+H1927,0)</f>
        <v>48752</v>
      </c>
    </row>
    <row r="1933" spans="1:8" x14ac:dyDescent="0.3">
      <c r="A1933" s="21"/>
      <c r="B1933" s="7"/>
      <c r="C1933" s="7"/>
      <c r="D1933" s="7"/>
      <c r="E1933" s="22"/>
      <c r="F1933" s="8"/>
      <c r="G1933" s="7"/>
      <c r="H1933" s="56"/>
    </row>
    <row r="1934" spans="1:8" ht="16.2" thickBot="1" x14ac:dyDescent="0.35">
      <c r="A1934" s="17"/>
      <c r="B1934" s="18"/>
      <c r="C1934" s="7"/>
      <c r="D1934" s="7"/>
      <c r="E1934" s="22"/>
      <c r="F1934" s="19"/>
      <c r="G1934" s="18"/>
      <c r="H1934" s="20"/>
    </row>
    <row r="1935" spans="1:8" ht="16.2" thickTop="1" x14ac:dyDescent="0.3">
      <c r="A1935" s="6"/>
      <c r="B1935" s="7"/>
      <c r="C1935" s="57"/>
      <c r="D1935" s="58"/>
      <c r="E1935" s="57"/>
      <c r="F1935" s="8"/>
      <c r="G1935" s="7"/>
      <c r="H1935" s="59"/>
    </row>
    <row r="1936" spans="1:8" x14ac:dyDescent="0.3">
      <c r="A1936" s="6"/>
      <c r="B1936" s="7"/>
      <c r="C1936" s="22"/>
      <c r="D1936" s="7"/>
      <c r="E1936" s="22"/>
      <c r="F1936" s="8"/>
      <c r="G1936" s="7"/>
      <c r="H1936" s="59"/>
    </row>
    <row r="1937" spans="1:8" x14ac:dyDescent="0.3">
      <c r="A1937" s="6"/>
      <c r="B1937" s="7"/>
      <c r="C1937" s="22"/>
      <c r="D1937" s="7"/>
      <c r="E1937" s="22"/>
      <c r="F1937" s="8"/>
      <c r="G1937" s="7"/>
      <c r="H1937" s="59"/>
    </row>
    <row r="1938" spans="1:8" x14ac:dyDescent="0.3">
      <c r="A1938" s="6"/>
      <c r="B1938" s="7"/>
      <c r="C1938" s="22"/>
      <c r="D1938" s="7"/>
      <c r="E1938" s="22"/>
      <c r="F1938" s="8"/>
      <c r="G1938" s="7"/>
      <c r="H1938" s="59"/>
    </row>
    <row r="1939" spans="1:8" ht="16.2" thickBot="1" x14ac:dyDescent="0.35">
      <c r="A1939" s="6"/>
      <c r="B1939" s="7"/>
      <c r="C1939" s="7"/>
      <c r="D1939" s="7"/>
      <c r="E1939" s="22"/>
      <c r="F1939" s="699"/>
      <c r="G1939" s="699"/>
      <c r="H1939" s="700"/>
    </row>
    <row r="1940" spans="1:8" x14ac:dyDescent="0.3">
      <c r="A1940" s="60" t="s">
        <v>45</v>
      </c>
      <c r="B1940" s="61"/>
      <c r="C1940" s="61"/>
      <c r="D1940" s="61"/>
      <c r="E1940" s="22"/>
      <c r="F1940" s="8" t="s">
        <v>46</v>
      </c>
      <c r="G1940" s="7"/>
      <c r="H1940" s="9"/>
    </row>
    <row r="1941" spans="1:8" ht="16.2" thickBot="1" x14ac:dyDescent="0.35">
      <c r="A1941" s="484"/>
      <c r="B1941" s="482"/>
      <c r="C1941" s="482"/>
      <c r="D1941" s="482"/>
      <c r="E1941" s="482"/>
      <c r="F1941" s="483"/>
      <c r="G1941" s="482"/>
      <c r="H1941" s="481"/>
    </row>
    <row r="1942" spans="1:8" ht="94.95" customHeight="1" thickBot="1" x14ac:dyDescent="0.55000000000000004">
      <c r="A1942" s="701" t="str">
        <f>+A1543</f>
        <v>REPARACIONES LOCATIVAS LABORATORIO GENETICA REGIONAL NOR OCCIDENTE DEL INSTITUTO NACIONAL DE MEDICINA LEGAL Y CIENCIAS FORENSES.</v>
      </c>
      <c r="B1942" s="702"/>
      <c r="C1942" s="702"/>
      <c r="D1942" s="702"/>
      <c r="E1942" s="702"/>
      <c r="F1942" s="702"/>
      <c r="G1942" s="702"/>
      <c r="H1942" s="703"/>
    </row>
    <row r="1943" spans="1:8" ht="16.2" thickTop="1" x14ac:dyDescent="0.3">
      <c r="A1943" s="704" t="str">
        <f>+A1544</f>
        <v>PRESUPUESTO SISTEMA ELÉCTRICO, ILUMINACIÓN Y ALARMAS PARA EL PROYECTO DE REPARACIONES LOCATIVAS SEDE MEDELLIN DEL  INSTITUTO NACIONAL DE MEDICINA LEGAL Y CIENCIAS FORENSES</v>
      </c>
      <c r="B1943" s="705"/>
      <c r="C1943" s="705"/>
      <c r="D1943" s="705"/>
      <c r="E1943" s="705"/>
      <c r="F1943" s="705"/>
      <c r="G1943" s="705"/>
      <c r="H1943" s="706"/>
    </row>
    <row r="1944" spans="1:8" x14ac:dyDescent="0.3">
      <c r="A1944" s="707"/>
      <c r="B1944" s="708"/>
      <c r="C1944" s="708"/>
      <c r="D1944" s="708"/>
      <c r="E1944" s="708"/>
      <c r="F1944" s="708"/>
      <c r="G1944" s="708"/>
      <c r="H1944" s="709"/>
    </row>
    <row r="1945" spans="1:8" x14ac:dyDescent="0.3">
      <c r="A1945" s="710" t="s">
        <v>2</v>
      </c>
      <c r="B1945" s="711"/>
      <c r="C1945" s="711"/>
      <c r="D1945" s="711"/>
      <c r="E1945" s="711"/>
      <c r="F1945" s="711"/>
      <c r="G1945" s="711"/>
      <c r="H1945" s="712"/>
    </row>
    <row r="1946" spans="1:8" x14ac:dyDescent="0.3">
      <c r="A1946" s="6"/>
      <c r="B1946" s="7"/>
      <c r="C1946" s="7"/>
      <c r="D1946" s="7"/>
      <c r="E1946" s="7"/>
      <c r="F1946" s="8"/>
      <c r="G1946" s="7"/>
      <c r="H1946" s="9"/>
    </row>
    <row r="1947" spans="1:8" x14ac:dyDescent="0.3">
      <c r="A1947" s="10" t="s">
        <v>3</v>
      </c>
      <c r="B1947" s="11" t="str">
        <f>+'[1]BASE DEL PRESUPUESTO'!B66</f>
        <v>3.1.36</v>
      </c>
      <c r="C1947" s="12" t="s">
        <v>4</v>
      </c>
      <c r="D1947" s="11" t="str">
        <f>+'[1]BASE DEL PRESUPUESTO'!D66</f>
        <v>M</v>
      </c>
      <c r="E1947" s="13" t="s">
        <v>5</v>
      </c>
      <c r="F1947" s="14">
        <f>H1980</f>
        <v>21747.599999999999</v>
      </c>
      <c r="G1947" s="12" t="s">
        <v>6</v>
      </c>
      <c r="H1947" s="15" t="str">
        <f>+H1548</f>
        <v>ENERO DE 2026</v>
      </c>
    </row>
    <row r="1948" spans="1:8" ht="49.5" customHeight="1" x14ac:dyDescent="0.3">
      <c r="A1948" s="16" t="s">
        <v>8</v>
      </c>
      <c r="B1948" s="713" t="str">
        <f>+'[1]BASE DEL PRESUPUESTO'!C66</f>
        <v xml:space="preserve">Suministro e instalación de conductores, cable de cobre trenzado calibre 3x12 AWG LSZH fase roja, de interconexión desde tableros de distribución hasta salidas de bandeja portacables para alimentación de circuitos ramales;  (incluye elementos consumibles para su correcta instalación) </v>
      </c>
      <c r="C1948" s="713"/>
      <c r="D1948" s="713"/>
      <c r="E1948" s="713"/>
      <c r="F1948" s="713"/>
      <c r="G1948" s="713"/>
      <c r="H1948" s="714"/>
    </row>
    <row r="1949" spans="1:8" ht="16.2" thickBot="1" x14ac:dyDescent="0.35">
      <c r="A1949" s="17"/>
      <c r="B1949" s="18"/>
      <c r="C1949" s="18"/>
      <c r="D1949" s="18"/>
      <c r="E1949" s="18"/>
      <c r="F1949" s="19"/>
      <c r="G1949" s="18"/>
      <c r="H1949" s="20"/>
    </row>
    <row r="1950" spans="1:8" ht="16.2" thickTop="1" x14ac:dyDescent="0.3">
      <c r="A1950" s="21" t="s">
        <v>9</v>
      </c>
      <c r="B1950" s="7"/>
      <c r="C1950" s="7"/>
      <c r="D1950" s="7"/>
      <c r="E1950" s="22"/>
      <c r="F1950" s="8"/>
      <c r="G1950" s="7"/>
      <c r="H1950" s="9"/>
    </row>
    <row r="1951" spans="1:8" x14ac:dyDescent="0.3">
      <c r="A1951" s="23" t="s">
        <v>10</v>
      </c>
      <c r="B1951" s="24" t="s">
        <v>11</v>
      </c>
      <c r="C1951" s="25"/>
      <c r="D1951" s="25"/>
      <c r="E1951" s="26" t="s">
        <v>12</v>
      </c>
      <c r="F1951" s="27" t="s">
        <v>13</v>
      </c>
      <c r="G1951" s="26" t="s">
        <v>14</v>
      </c>
      <c r="H1951" s="28" t="s">
        <v>15</v>
      </c>
    </row>
    <row r="1952" spans="1:8" ht="20.25" customHeight="1" x14ac:dyDescent="0.3">
      <c r="A1952" s="29"/>
      <c r="B1952" s="715" t="str">
        <f>+'[1]Estudio de Mercado'!C38</f>
        <v>Cable trenzado 3x12 AWG libre de halogenos fase roja</v>
      </c>
      <c r="C1952" s="716"/>
      <c r="D1952" s="717"/>
      <c r="E1952" s="30">
        <v>1</v>
      </c>
      <c r="F1952" s="31" t="s">
        <v>16</v>
      </c>
      <c r="G1952" s="32">
        <v>8366</v>
      </c>
      <c r="H1952" s="33">
        <f t="shared" ref="H1952:H1958" si="30">+E1952*G1952</f>
        <v>8366</v>
      </c>
    </row>
    <row r="1953" spans="1:8" x14ac:dyDescent="0.3">
      <c r="A1953" s="29"/>
      <c r="B1953" s="715" t="str">
        <f>+'[1]Estudio de Mercado'!C233</f>
        <v>Amarre Nylon Negro 250 mm x 4.8 mm x 100 dexson unidades</v>
      </c>
      <c r="C1953" s="716"/>
      <c r="D1953" s="717"/>
      <c r="E1953" s="30">
        <v>0.03</v>
      </c>
      <c r="F1953" s="31" t="s">
        <v>155</v>
      </c>
      <c r="G1953" s="32">
        <f>+'[1]Estudio de Mercado'!P233</f>
        <v>13487</v>
      </c>
      <c r="H1953" s="33">
        <f t="shared" si="30"/>
        <v>404.60999999999996</v>
      </c>
    </row>
    <row r="1954" spans="1:8" x14ac:dyDescent="0.3">
      <c r="A1954" s="29"/>
      <c r="B1954" s="715" t="str">
        <f>+'[1]Estudio de Mercado'!C227</f>
        <v>Autodesforre amarillo 3M x 100 Unidades</v>
      </c>
      <c r="C1954" s="716"/>
      <c r="D1954" s="717"/>
      <c r="E1954" s="70">
        <v>2E-3</v>
      </c>
      <c r="F1954" s="31" t="s">
        <v>154</v>
      </c>
      <c r="G1954" s="32">
        <f>+'[1]Estudio de Mercado'!P227</f>
        <v>194950</v>
      </c>
      <c r="H1954" s="33">
        <f t="shared" si="30"/>
        <v>389.90000000000003</v>
      </c>
    </row>
    <row r="1955" spans="1:8" x14ac:dyDescent="0.3">
      <c r="A1955" s="29"/>
      <c r="B1955" s="715" t="s">
        <v>17</v>
      </c>
      <c r="C1955" s="716"/>
      <c r="D1955" s="717"/>
      <c r="E1955" s="30">
        <v>1</v>
      </c>
      <c r="F1955" s="31" t="s">
        <v>18</v>
      </c>
      <c r="G1955" s="34">
        <f>'[1]Estudio de Mercado'!P234</f>
        <v>2556</v>
      </c>
      <c r="H1955" s="33">
        <f t="shared" si="30"/>
        <v>2556</v>
      </c>
    </row>
    <row r="1956" spans="1:8" x14ac:dyDescent="0.3">
      <c r="A1956" s="35"/>
      <c r="B1956" s="730"/>
      <c r="C1956" s="731"/>
      <c r="D1956" s="732"/>
      <c r="E1956" s="487"/>
      <c r="F1956" s="486"/>
      <c r="G1956" s="485"/>
      <c r="H1956" s="33">
        <f t="shared" si="30"/>
        <v>0</v>
      </c>
    </row>
    <row r="1957" spans="1:8" x14ac:dyDescent="0.3">
      <c r="A1957" s="35"/>
      <c r="B1957" s="730"/>
      <c r="C1957" s="731"/>
      <c r="D1957" s="732"/>
      <c r="E1957" s="488"/>
      <c r="F1957" s="486"/>
      <c r="G1957" s="485"/>
      <c r="H1957" s="33">
        <f t="shared" si="30"/>
        <v>0</v>
      </c>
    </row>
    <row r="1958" spans="1:8" x14ac:dyDescent="0.3">
      <c r="A1958" s="35"/>
      <c r="B1958" s="730"/>
      <c r="C1958" s="731"/>
      <c r="D1958" s="732"/>
      <c r="E1958" s="487"/>
      <c r="F1958" s="486"/>
      <c r="G1958" s="485"/>
      <c r="H1958" s="33">
        <f t="shared" si="30"/>
        <v>0</v>
      </c>
    </row>
    <row r="1959" spans="1:8" x14ac:dyDescent="0.3">
      <c r="A1959" s="21" t="s">
        <v>19</v>
      </c>
      <c r="B1959" s="7"/>
      <c r="C1959" s="7"/>
      <c r="D1959" s="7"/>
      <c r="E1959" s="22"/>
      <c r="F1959" s="8"/>
      <c r="G1959" s="7"/>
      <c r="H1959" s="37">
        <f>ROUND(SUM(H1952:H1958),0)</f>
        <v>11717</v>
      </c>
    </row>
    <row r="1960" spans="1:8" x14ac:dyDescent="0.3">
      <c r="A1960" s="6"/>
      <c r="B1960" s="7"/>
      <c r="C1960" s="7"/>
      <c r="D1960" s="7"/>
      <c r="E1960" s="22"/>
      <c r="F1960" s="8"/>
      <c r="G1960" s="7"/>
      <c r="H1960" s="9"/>
    </row>
    <row r="1961" spans="1:8" x14ac:dyDescent="0.3">
      <c r="A1961" s="21" t="s">
        <v>20</v>
      </c>
      <c r="B1961" s="7"/>
      <c r="C1961" s="7"/>
      <c r="D1961" s="7"/>
      <c r="E1961" s="22"/>
      <c r="F1961" s="8"/>
      <c r="G1961" s="7"/>
      <c r="H1961" s="9"/>
    </row>
    <row r="1962" spans="1:8" x14ac:dyDescent="0.3">
      <c r="A1962" s="23" t="s">
        <v>10</v>
      </c>
      <c r="B1962" s="26" t="s">
        <v>11</v>
      </c>
      <c r="C1962" s="71" t="s">
        <v>12</v>
      </c>
      <c r="D1962" s="26" t="s">
        <v>13</v>
      </c>
      <c r="E1962" s="718" t="s">
        <v>21</v>
      </c>
      <c r="F1962" s="719"/>
      <c r="G1962" s="26" t="s">
        <v>47</v>
      </c>
      <c r="H1962" s="38" t="s">
        <v>14</v>
      </c>
    </row>
    <row r="1963" spans="1:8" ht="31.2" x14ac:dyDescent="0.3">
      <c r="A1963" s="29"/>
      <c r="B1963" s="72" t="s">
        <v>23</v>
      </c>
      <c r="C1963" s="40">
        <v>1</v>
      </c>
      <c r="D1963" s="40" t="s">
        <v>24</v>
      </c>
      <c r="E1963" s="720">
        <f>+'[1]1- CUADRILLAS'!$D$47</f>
        <v>53500</v>
      </c>
      <c r="F1963" s="721"/>
      <c r="G1963" s="41">
        <v>0.15649719626168221</v>
      </c>
      <c r="H1963" s="42">
        <f>((E1963+F1963)*C1963)*G1963</f>
        <v>8372.5999999999985</v>
      </c>
    </row>
    <row r="1964" spans="1:8" x14ac:dyDescent="0.3">
      <c r="A1964" s="43"/>
      <c r="B1964" s="44"/>
      <c r="C1964" s="40"/>
      <c r="D1964" s="40"/>
      <c r="E1964" s="722"/>
      <c r="F1964" s="723"/>
      <c r="G1964" s="41"/>
      <c r="H1964" s="42">
        <f>((E1964+F1964)*C1964)*G1964</f>
        <v>0</v>
      </c>
    </row>
    <row r="1965" spans="1:8" x14ac:dyDescent="0.3">
      <c r="A1965" s="43"/>
      <c r="B1965" s="44"/>
      <c r="C1965" s="40"/>
      <c r="D1965" s="40"/>
      <c r="E1965" s="722"/>
      <c r="F1965" s="723"/>
      <c r="G1965" s="40"/>
      <c r="H1965" s="42"/>
    </row>
    <row r="1966" spans="1:8" x14ac:dyDescent="0.3">
      <c r="A1966" s="21" t="s">
        <v>25</v>
      </c>
      <c r="B1966" s="7"/>
      <c r="C1966" s="7"/>
      <c r="D1966" s="7"/>
      <c r="E1966" s="22"/>
      <c r="F1966" s="8"/>
      <c r="G1966" s="7"/>
      <c r="H1966" s="37">
        <f>(SUM(H1963:H1965))</f>
        <v>8372.5999999999985</v>
      </c>
    </row>
    <row r="1967" spans="1:8" x14ac:dyDescent="0.3">
      <c r="A1967" s="6"/>
      <c r="B1967" s="7"/>
      <c r="C1967" s="7"/>
      <c r="D1967" s="7"/>
      <c r="E1967" s="22"/>
      <c r="F1967" s="8"/>
      <c r="G1967" s="7"/>
      <c r="H1967" s="9"/>
    </row>
    <row r="1968" spans="1:8" x14ac:dyDescent="0.3">
      <c r="A1968" s="21" t="s">
        <v>26</v>
      </c>
      <c r="B1968" s="7"/>
      <c r="C1968" s="7"/>
      <c r="D1968" s="7"/>
      <c r="E1968" s="22"/>
      <c r="F1968" s="8"/>
      <c r="G1968" s="7"/>
      <c r="H1968" s="9"/>
    </row>
    <row r="1969" spans="1:8" x14ac:dyDescent="0.3">
      <c r="A1969" s="23" t="s">
        <v>10</v>
      </c>
      <c r="B1969" s="718" t="s">
        <v>11</v>
      </c>
      <c r="C1969" s="719"/>
      <c r="D1969" s="71" t="s">
        <v>12</v>
      </c>
      <c r="E1969" s="26" t="s">
        <v>13</v>
      </c>
      <c r="F1969" s="27" t="s">
        <v>22</v>
      </c>
      <c r="G1969" s="26" t="s">
        <v>48</v>
      </c>
      <c r="H1969" s="38" t="s">
        <v>14</v>
      </c>
    </row>
    <row r="1970" spans="1:8" x14ac:dyDescent="0.3">
      <c r="A1970" s="43"/>
      <c r="B1970" s="724" t="s">
        <v>28</v>
      </c>
      <c r="C1970" s="725"/>
      <c r="D1970" s="40">
        <v>1</v>
      </c>
      <c r="E1970" s="40" t="s">
        <v>29</v>
      </c>
      <c r="F1970" s="41">
        <v>1</v>
      </c>
      <c r="G1970" s="40">
        <f>H1966*0.1</f>
        <v>837.25999999999988</v>
      </c>
      <c r="H1970" s="42">
        <f>+G1970*D1970*F1970</f>
        <v>837.25999999999988</v>
      </c>
    </row>
    <row r="1971" spans="1:8" x14ac:dyDescent="0.3">
      <c r="A1971" s="43"/>
      <c r="B1971" s="724"/>
      <c r="C1971" s="725"/>
      <c r="D1971" s="40"/>
      <c r="E1971" s="40"/>
      <c r="F1971" s="41"/>
      <c r="G1971" s="40"/>
      <c r="H1971" s="42">
        <f>+G1971*D1971*F1971</f>
        <v>0</v>
      </c>
    </row>
    <row r="1972" spans="1:8" x14ac:dyDescent="0.3">
      <c r="A1972" s="21" t="s">
        <v>31</v>
      </c>
      <c r="B1972" s="7"/>
      <c r="C1972" s="7"/>
      <c r="D1972" s="7"/>
      <c r="E1972" s="22"/>
      <c r="F1972" s="8"/>
      <c r="G1972" s="7"/>
      <c r="H1972" s="37">
        <f>ROUND(SUM(H1970:H1971),0)</f>
        <v>837</v>
      </c>
    </row>
    <row r="1973" spans="1:8" x14ac:dyDescent="0.3">
      <c r="A1973" s="6"/>
      <c r="B1973" s="7"/>
      <c r="C1973" s="7"/>
      <c r="D1973" s="7"/>
      <c r="E1973" s="22"/>
      <c r="F1973" s="8"/>
      <c r="G1973" s="7"/>
      <c r="H1973" s="9"/>
    </row>
    <row r="1974" spans="1:8" x14ac:dyDescent="0.3">
      <c r="A1974" s="21" t="s">
        <v>32</v>
      </c>
      <c r="B1974" s="7"/>
      <c r="C1974" s="7"/>
      <c r="D1974" s="7"/>
      <c r="E1974" s="22"/>
      <c r="F1974" s="8"/>
      <c r="G1974" s="7"/>
      <c r="H1974" s="9"/>
    </row>
    <row r="1975" spans="1:8" x14ac:dyDescent="0.3">
      <c r="A1975" s="23" t="s">
        <v>10</v>
      </c>
      <c r="B1975" s="718" t="s">
        <v>11</v>
      </c>
      <c r="C1975" s="719"/>
      <c r="D1975" s="26" t="s">
        <v>13</v>
      </c>
      <c r="E1975" s="26" t="s">
        <v>12</v>
      </c>
      <c r="F1975" s="27" t="s">
        <v>33</v>
      </c>
      <c r="G1975" s="26" t="s">
        <v>34</v>
      </c>
      <c r="H1975" s="38" t="s">
        <v>14</v>
      </c>
    </row>
    <row r="1976" spans="1:8" x14ac:dyDescent="0.3">
      <c r="A1976" s="43"/>
      <c r="B1976" s="724" t="s">
        <v>35</v>
      </c>
      <c r="C1976" s="725"/>
      <c r="D1976" s="40" t="s">
        <v>36</v>
      </c>
      <c r="E1976" s="40">
        <v>1</v>
      </c>
      <c r="F1976" s="45">
        <f>'[1]Estudio de Mercado'!P483</f>
        <v>102570</v>
      </c>
      <c r="G1976" s="46">
        <v>8.0000000000000002E-3</v>
      </c>
      <c r="H1976" s="42">
        <f>+F1976*G1976</f>
        <v>820.56000000000006</v>
      </c>
    </row>
    <row r="1977" spans="1:8" x14ac:dyDescent="0.3">
      <c r="A1977" s="43"/>
      <c r="B1977" s="724"/>
      <c r="C1977" s="725"/>
      <c r="D1977" s="47"/>
      <c r="E1977" s="47"/>
      <c r="F1977" s="48"/>
      <c r="G1977" s="49"/>
      <c r="H1977" s="42"/>
    </row>
    <row r="1978" spans="1:8" x14ac:dyDescent="0.3">
      <c r="A1978" s="21" t="s">
        <v>37</v>
      </c>
      <c r="B1978" s="7"/>
      <c r="C1978" s="7"/>
      <c r="D1978" s="7"/>
      <c r="E1978" s="22"/>
      <c r="F1978" s="8"/>
      <c r="G1978" s="7"/>
      <c r="H1978" s="37">
        <f>ROUND(SUM(H1976:H1977),0)</f>
        <v>821</v>
      </c>
    </row>
    <row r="1979" spans="1:8" x14ac:dyDescent="0.3">
      <c r="A1979" s="21"/>
      <c r="B1979" s="7"/>
      <c r="C1979" s="7"/>
      <c r="D1979" s="7"/>
      <c r="E1979" s="50"/>
      <c r="F1979" s="8"/>
      <c r="G1979" s="7"/>
      <c r="H1979" s="51"/>
    </row>
    <row r="1980" spans="1:8" x14ac:dyDescent="0.3">
      <c r="A1980" s="21" t="s">
        <v>38</v>
      </c>
      <c r="B1980" s="7"/>
      <c r="C1980" s="7"/>
      <c r="D1980" s="7"/>
      <c r="E1980" s="22"/>
      <c r="F1980" s="8"/>
      <c r="G1980" s="7"/>
      <c r="H1980" s="37">
        <f>H1959+H1966+H1972+H1978</f>
        <v>21747.599999999999</v>
      </c>
    </row>
    <row r="1981" spans="1:8" x14ac:dyDescent="0.3">
      <c r="A1981" s="21" t="s">
        <v>39</v>
      </c>
      <c r="B1981" s="7"/>
      <c r="C1981" s="7"/>
      <c r="D1981" s="7"/>
      <c r="E1981" s="22"/>
      <c r="F1981" s="8"/>
      <c r="G1981" s="7"/>
      <c r="H1981" s="52">
        <f>+SUM(H1982:H1985)</f>
        <v>6513.4062000000004</v>
      </c>
    </row>
    <row r="1982" spans="1:8" x14ac:dyDescent="0.3">
      <c r="A1982" s="21"/>
      <c r="B1982" s="7"/>
      <c r="C1982" s="7"/>
      <c r="D1982" s="7"/>
      <c r="E1982" s="22"/>
      <c r="F1982" s="48" t="s">
        <v>40</v>
      </c>
      <c r="G1982" s="53">
        <v>0.23</v>
      </c>
      <c r="H1982" s="54">
        <f>+G1982*H1980</f>
        <v>5001.9480000000003</v>
      </c>
    </row>
    <row r="1983" spans="1:8" x14ac:dyDescent="0.3">
      <c r="A1983" s="21"/>
      <c r="B1983" s="7"/>
      <c r="C1983" s="7"/>
      <c r="D1983" s="7"/>
      <c r="E1983" s="22"/>
      <c r="F1983" s="48" t="s">
        <v>41</v>
      </c>
      <c r="G1983" s="53">
        <v>0.01</v>
      </c>
      <c r="H1983" s="54">
        <f>+G1983*H1980</f>
        <v>217.476</v>
      </c>
    </row>
    <row r="1984" spans="1:8" x14ac:dyDescent="0.3">
      <c r="A1984" s="21"/>
      <c r="B1984" s="7"/>
      <c r="C1984" s="7"/>
      <c r="D1984" s="7"/>
      <c r="E1984" s="22"/>
      <c r="F1984" s="48" t="s">
        <v>42</v>
      </c>
      <c r="G1984" s="53">
        <v>0.05</v>
      </c>
      <c r="H1984" s="54">
        <f>+G1984*H1980</f>
        <v>1087.3799999999999</v>
      </c>
    </row>
    <row r="1985" spans="1:8" x14ac:dyDescent="0.3">
      <c r="A1985" s="21"/>
      <c r="B1985" s="7"/>
      <c r="C1985" s="7"/>
      <c r="D1985" s="7"/>
      <c r="E1985" s="22"/>
      <c r="F1985" s="48" t="s">
        <v>43</v>
      </c>
      <c r="G1985" s="53">
        <v>0.19</v>
      </c>
      <c r="H1985" s="54">
        <f>+G1985*H1984</f>
        <v>206.60219999999998</v>
      </c>
    </row>
    <row r="1986" spans="1:8" x14ac:dyDescent="0.3">
      <c r="A1986" s="21"/>
      <c r="B1986" s="7"/>
      <c r="C1986" s="7"/>
      <c r="D1986" s="7"/>
      <c r="E1986" s="22"/>
      <c r="F1986" s="726" t="s">
        <v>44</v>
      </c>
      <c r="G1986" s="726"/>
      <c r="H1986" s="55">
        <f>+ROUND(H1980+H1981,0)</f>
        <v>28261</v>
      </c>
    </row>
    <row r="1987" spans="1:8" x14ac:dyDescent="0.3">
      <c r="A1987" s="21"/>
      <c r="B1987" s="7"/>
      <c r="C1987" s="7"/>
      <c r="D1987" s="7"/>
      <c r="E1987" s="22"/>
      <c r="F1987" s="8"/>
      <c r="G1987" s="7"/>
      <c r="H1987" s="56"/>
    </row>
    <row r="1988" spans="1:8" ht="16.2" thickBot="1" x14ac:dyDescent="0.35">
      <c r="A1988" s="17"/>
      <c r="B1988" s="18"/>
      <c r="C1988" s="7"/>
      <c r="D1988" s="7"/>
      <c r="E1988" s="22"/>
      <c r="F1988" s="19"/>
      <c r="G1988" s="18"/>
      <c r="H1988" s="20"/>
    </row>
    <row r="1989" spans="1:8" ht="16.2" thickTop="1" x14ac:dyDescent="0.3">
      <c r="A1989" s="6"/>
      <c r="B1989" s="7"/>
      <c r="C1989" s="57"/>
      <c r="D1989" s="58"/>
      <c r="E1989" s="57"/>
      <c r="F1989" s="8"/>
      <c r="G1989" s="7"/>
      <c r="H1989" s="59"/>
    </row>
    <row r="1990" spans="1:8" x14ac:dyDescent="0.3">
      <c r="A1990" s="6"/>
      <c r="B1990" s="7"/>
      <c r="C1990" s="22"/>
      <c r="D1990" s="7"/>
      <c r="E1990" s="22"/>
      <c r="F1990" s="8"/>
      <c r="G1990" s="7"/>
      <c r="H1990" s="59"/>
    </row>
    <row r="1991" spans="1:8" x14ac:dyDescent="0.3">
      <c r="A1991" s="6"/>
      <c r="B1991" s="7"/>
      <c r="C1991" s="22"/>
      <c r="D1991" s="7"/>
      <c r="E1991" s="22"/>
      <c r="F1991" s="8"/>
      <c r="G1991" s="7"/>
      <c r="H1991" s="59"/>
    </row>
    <row r="1992" spans="1:8" x14ac:dyDescent="0.3">
      <c r="A1992" s="6"/>
      <c r="B1992" s="7"/>
      <c r="C1992" s="22"/>
      <c r="D1992" s="7"/>
      <c r="E1992" s="22"/>
      <c r="F1992" s="8"/>
      <c r="G1992" s="7"/>
      <c r="H1992" s="59"/>
    </row>
    <row r="1993" spans="1:8" ht="16.2" thickBot="1" x14ac:dyDescent="0.35">
      <c r="A1993" s="6"/>
      <c r="B1993" s="7"/>
      <c r="C1993" s="7"/>
      <c r="D1993" s="7"/>
      <c r="E1993" s="22"/>
      <c r="F1993" s="699"/>
      <c r="G1993" s="699"/>
      <c r="H1993" s="700"/>
    </row>
    <row r="1994" spans="1:8" x14ac:dyDescent="0.3">
      <c r="A1994" s="60" t="s">
        <v>45</v>
      </c>
      <c r="B1994" s="61"/>
      <c r="C1994" s="61"/>
      <c r="D1994" s="61"/>
      <c r="E1994" s="22"/>
      <c r="F1994" s="8" t="s">
        <v>46</v>
      </c>
      <c r="G1994" s="7"/>
      <c r="H1994" s="9"/>
    </row>
    <row r="1995" spans="1:8" ht="16.2" thickBot="1" x14ac:dyDescent="0.35">
      <c r="A1995" s="484"/>
      <c r="B1995" s="482"/>
      <c r="C1995" s="482"/>
      <c r="D1995" s="482"/>
      <c r="E1995" s="482"/>
      <c r="F1995" s="483"/>
      <c r="G1995" s="482"/>
      <c r="H1995" s="481"/>
    </row>
    <row r="1996" spans="1:8" ht="99" customHeight="1" thickBot="1" x14ac:dyDescent="0.55000000000000004">
      <c r="A1996" s="701" t="str">
        <f>+$A$2</f>
        <v>REPARACIONES LOCATIVAS LABORATORIO GENETICA REGIONAL NOR OCCIDENTE DEL INSTITUTO NACIONAL DE MEDICINA LEGAL Y CIENCIAS FORENSES.</v>
      </c>
      <c r="B1996" s="702"/>
      <c r="C1996" s="702"/>
      <c r="D1996" s="702"/>
      <c r="E1996" s="702"/>
      <c r="F1996" s="702"/>
      <c r="G1996" s="702"/>
      <c r="H1996" s="703"/>
    </row>
    <row r="1997" spans="1:8" ht="16.2" thickTop="1" x14ac:dyDescent="0.3">
      <c r="A1997" s="704" t="str">
        <f>+$A$64</f>
        <v>PRESUPUESTO SISTEMA ELÉCTRICO, ILUMINACIÓN Y ALARMAS PARA EL PROYECTO DE REPARACIONES LOCATIVAS SEDE MEDELLIN DEL  INSTITUTO NACIONAL DE MEDICINA LEGAL Y CIENCIAS FORENSES</v>
      </c>
      <c r="B1997" s="705"/>
      <c r="C1997" s="705"/>
      <c r="D1997" s="705"/>
      <c r="E1997" s="705"/>
      <c r="F1997" s="705"/>
      <c r="G1997" s="705"/>
      <c r="H1997" s="706"/>
    </row>
    <row r="1998" spans="1:8" x14ac:dyDescent="0.3">
      <c r="A1998" s="707"/>
      <c r="B1998" s="708"/>
      <c r="C1998" s="708"/>
      <c r="D1998" s="708"/>
      <c r="E1998" s="708"/>
      <c r="F1998" s="708"/>
      <c r="G1998" s="708"/>
      <c r="H1998" s="709"/>
    </row>
    <row r="1999" spans="1:8" x14ac:dyDescent="0.3">
      <c r="A1999" s="710" t="s">
        <v>2</v>
      </c>
      <c r="B1999" s="711"/>
      <c r="C1999" s="711"/>
      <c r="D1999" s="711"/>
      <c r="E1999" s="711"/>
      <c r="F1999" s="711"/>
      <c r="G1999" s="711"/>
      <c r="H1999" s="712"/>
    </row>
    <row r="2000" spans="1:8" x14ac:dyDescent="0.3">
      <c r="A2000" s="6"/>
      <c r="B2000" s="7"/>
      <c r="C2000" s="7"/>
      <c r="D2000" s="7"/>
      <c r="E2000" s="7"/>
      <c r="F2000" s="8"/>
      <c r="G2000" s="7"/>
      <c r="H2000" s="9"/>
    </row>
    <row r="2001" spans="1:8" x14ac:dyDescent="0.3">
      <c r="A2001" s="10" t="s">
        <v>3</v>
      </c>
      <c r="B2001" s="11" t="str">
        <f>+'[1]BASE DEL PRESUPUESTO'!$B$67</f>
        <v>3.1.37</v>
      </c>
      <c r="C2001" s="12" t="s">
        <v>4</v>
      </c>
      <c r="D2001" s="11" t="str">
        <f>+'[1]BASE DEL PRESUPUESTO'!$D$67</f>
        <v>M</v>
      </c>
      <c r="E2001" s="13" t="s">
        <v>5</v>
      </c>
      <c r="F2001" s="14">
        <f>H2036</f>
        <v>81341.289999999994</v>
      </c>
      <c r="G2001" s="12" t="s">
        <v>6</v>
      </c>
      <c r="H2001" s="15" t="str">
        <f>$H$69</f>
        <v>ENERO DE 2026</v>
      </c>
    </row>
    <row r="2002" spans="1:8" ht="55.5" customHeight="1" x14ac:dyDescent="0.3">
      <c r="A2002" s="16" t="s">
        <v>8</v>
      </c>
      <c r="B2002" s="713" t="str">
        <f>+'[1]BASE DEL PRESUPUESTO'!$C$67</f>
        <v>Suministro de materiales y mano de obra para Instalación de canaleta de superficie plástica dexson o similar 100x45 con división y tapa; (incluye accesorios como uniones, angulos externo e internos, derivaciones, angulos planos, tapa final, elementos de fijación y demás elementos consumibles para su correcta instalación).</v>
      </c>
      <c r="C2002" s="713"/>
      <c r="D2002" s="713"/>
      <c r="E2002" s="713"/>
      <c r="F2002" s="713"/>
      <c r="G2002" s="713"/>
      <c r="H2002" s="714"/>
    </row>
    <row r="2003" spans="1:8" ht="16.2" thickBot="1" x14ac:dyDescent="0.35">
      <c r="A2003" s="17"/>
      <c r="B2003" s="18"/>
      <c r="C2003" s="18"/>
      <c r="D2003" s="18"/>
      <c r="E2003" s="18"/>
      <c r="F2003" s="19"/>
      <c r="G2003" s="18"/>
      <c r="H2003" s="20"/>
    </row>
    <row r="2004" spans="1:8" ht="16.2" thickTop="1" x14ac:dyDescent="0.3">
      <c r="A2004" s="21" t="s">
        <v>9</v>
      </c>
      <c r="B2004" s="7"/>
      <c r="C2004" s="7"/>
      <c r="D2004" s="7"/>
      <c r="E2004" s="22"/>
      <c r="F2004" s="8"/>
      <c r="G2004" s="7"/>
      <c r="H2004" s="9"/>
    </row>
    <row r="2005" spans="1:8" x14ac:dyDescent="0.3">
      <c r="A2005" s="23" t="s">
        <v>10</v>
      </c>
      <c r="B2005" s="24" t="s">
        <v>11</v>
      </c>
      <c r="C2005" s="25"/>
      <c r="D2005" s="25"/>
      <c r="E2005" s="26" t="s">
        <v>12</v>
      </c>
      <c r="F2005" s="27" t="s">
        <v>13</v>
      </c>
      <c r="G2005" s="26" t="s">
        <v>14</v>
      </c>
      <c r="H2005" s="28" t="s">
        <v>15</v>
      </c>
    </row>
    <row r="2006" spans="1:8" x14ac:dyDescent="0.3">
      <c r="A2006" s="29"/>
      <c r="B2006" s="715" t="str">
        <f>+'[1]Estudio de Mercado'!$C$170</f>
        <v>Canaleta de superficie plástica 100x45 mm dexson con división x 2m</v>
      </c>
      <c r="C2006" s="716"/>
      <c r="D2006" s="717"/>
      <c r="E2006" s="30">
        <v>0.5</v>
      </c>
      <c r="F2006" s="31" t="s">
        <v>16</v>
      </c>
      <c r="G2006" s="32">
        <v>50097</v>
      </c>
      <c r="H2006" s="33">
        <f t="shared" ref="H2006:H2014" si="31">+E2006*G2006</f>
        <v>25048.5</v>
      </c>
    </row>
    <row r="2007" spans="1:8" x14ac:dyDescent="0.3">
      <c r="A2007" s="29"/>
      <c r="B2007" s="715" t="str">
        <f>+'[1]Estudio de Mercado'!$C$189</f>
        <v>División para canaleta 100 x 45 mm dexson x 2m</v>
      </c>
      <c r="C2007" s="716"/>
      <c r="D2007" s="717"/>
      <c r="E2007" s="30">
        <v>0.5</v>
      </c>
      <c r="F2007" s="31" t="s">
        <v>16</v>
      </c>
      <c r="G2007" s="32">
        <f>+'[1]Estudio de Mercado'!$P$189</f>
        <v>8482</v>
      </c>
      <c r="H2007" s="33">
        <f t="shared" si="31"/>
        <v>4241</v>
      </c>
    </row>
    <row r="2008" spans="1:8" x14ac:dyDescent="0.3">
      <c r="A2008" s="29"/>
      <c r="B2008" s="715" t="str">
        <f>+'[1]Estudio de Mercado'!$C$175</f>
        <v>Unión para canaleta 100 x 45 mm dexson</v>
      </c>
      <c r="C2008" s="716"/>
      <c r="D2008" s="717"/>
      <c r="E2008" s="30">
        <v>0.5</v>
      </c>
      <c r="F2008" s="31" t="s">
        <v>13</v>
      </c>
      <c r="G2008" s="32">
        <f>+'[1]Estudio de Mercado'!$P$175</f>
        <v>9346</v>
      </c>
      <c r="H2008" s="33">
        <f t="shared" si="31"/>
        <v>4673</v>
      </c>
    </row>
    <row r="2009" spans="1:8" x14ac:dyDescent="0.3">
      <c r="A2009" s="29"/>
      <c r="B2009" s="715" t="str">
        <f>+'[1]Estudio de Mercado'!$C$177</f>
        <v>Derivación en T para canaleta 100 x 45 mm dexson</v>
      </c>
      <c r="C2009" s="716"/>
      <c r="D2009" s="717"/>
      <c r="E2009" s="30">
        <v>0.125</v>
      </c>
      <c r="F2009" s="31" t="s">
        <v>13</v>
      </c>
      <c r="G2009" s="32">
        <v>40931</v>
      </c>
      <c r="H2009" s="33">
        <f t="shared" si="31"/>
        <v>5116.375</v>
      </c>
    </row>
    <row r="2010" spans="1:8" x14ac:dyDescent="0.3">
      <c r="A2010" s="29"/>
      <c r="B2010" s="715" t="str">
        <f>+'[1]Estudio de Mercado'!$C$179</f>
        <v>Tapa final para canaleta 100 x 45 mm dexson</v>
      </c>
      <c r="C2010" s="716"/>
      <c r="D2010" s="717"/>
      <c r="E2010" s="30">
        <v>0.25</v>
      </c>
      <c r="F2010" s="31" t="s">
        <v>13</v>
      </c>
      <c r="G2010" s="32">
        <f>+'[1]Estudio de Mercado'!$P$179</f>
        <v>11750</v>
      </c>
      <c r="H2010" s="33">
        <f t="shared" si="31"/>
        <v>2937.5</v>
      </c>
    </row>
    <row r="2011" spans="1:8" x14ac:dyDescent="0.3">
      <c r="A2011" s="35"/>
      <c r="B2011" s="715" t="str">
        <f>+'[1]Estudio de Mercado'!$C$181</f>
        <v>Angulo plano para canaleta 100 x 45 mm dexson</v>
      </c>
      <c r="C2011" s="716"/>
      <c r="D2011" s="717"/>
      <c r="E2011" s="30">
        <v>0.125</v>
      </c>
      <c r="F2011" s="31" t="s">
        <v>13</v>
      </c>
      <c r="G2011" s="34">
        <v>40103</v>
      </c>
      <c r="H2011" s="33">
        <f t="shared" si="31"/>
        <v>5012.875</v>
      </c>
    </row>
    <row r="2012" spans="1:8" x14ac:dyDescent="0.3">
      <c r="A2012" s="35"/>
      <c r="B2012" s="715" t="str">
        <f>+'[1]Estudio de Mercado'!$C$183</f>
        <v>Angulo interno para canaleta 100 x 45 mm dexson</v>
      </c>
      <c r="C2012" s="716"/>
      <c r="D2012" s="717"/>
      <c r="E2012" s="30">
        <v>0.25</v>
      </c>
      <c r="F2012" s="31" t="s">
        <v>13</v>
      </c>
      <c r="G2012" s="34">
        <f>+'[1]Estudio de Mercado'!$P$183</f>
        <v>41391</v>
      </c>
      <c r="H2012" s="33">
        <f t="shared" si="31"/>
        <v>10347.75</v>
      </c>
    </row>
    <row r="2013" spans="1:8" x14ac:dyDescent="0.3">
      <c r="A2013" s="35"/>
      <c r="B2013" s="715" t="str">
        <f>+'[1]Estudio de Mercado'!$C$185</f>
        <v>Angulo externo para canaleta 100 x 45 mm dexson</v>
      </c>
      <c r="C2013" s="716"/>
      <c r="D2013" s="717"/>
      <c r="E2013" s="30">
        <v>0.25</v>
      </c>
      <c r="F2013" s="31" t="s">
        <v>13</v>
      </c>
      <c r="G2013" s="34">
        <f>+'[1]Estudio de Mercado'!$P$185</f>
        <v>41391</v>
      </c>
      <c r="H2013" s="33">
        <f t="shared" si="31"/>
        <v>10347.75</v>
      </c>
    </row>
    <row r="2014" spans="1:8" x14ac:dyDescent="0.3">
      <c r="A2014" s="35"/>
      <c r="B2014" s="715" t="s">
        <v>17</v>
      </c>
      <c r="C2014" s="716"/>
      <c r="D2014" s="717"/>
      <c r="E2014" s="30">
        <v>1</v>
      </c>
      <c r="F2014" s="31" t="s">
        <v>18</v>
      </c>
      <c r="G2014" s="34">
        <f>'[1]Estudio de Mercado'!$P$234</f>
        <v>2556</v>
      </c>
      <c r="H2014" s="33">
        <f t="shared" si="31"/>
        <v>2556</v>
      </c>
    </row>
    <row r="2015" spans="1:8" x14ac:dyDescent="0.3">
      <c r="A2015" s="21" t="s">
        <v>19</v>
      </c>
      <c r="B2015" s="7"/>
      <c r="C2015" s="7"/>
      <c r="D2015" s="7"/>
      <c r="E2015" s="22"/>
      <c r="F2015" s="8"/>
      <c r="G2015" s="7"/>
      <c r="H2015" s="37">
        <f>ROUND(SUM(H2006:H2014),0)</f>
        <v>70281</v>
      </c>
    </row>
    <row r="2016" spans="1:8" x14ac:dyDescent="0.3">
      <c r="A2016" s="6"/>
      <c r="B2016" s="7"/>
      <c r="C2016" s="7"/>
      <c r="D2016" s="7"/>
      <c r="E2016" s="22"/>
      <c r="F2016" s="8"/>
      <c r="G2016" s="7"/>
      <c r="H2016" s="9"/>
    </row>
    <row r="2017" spans="1:8" x14ac:dyDescent="0.3">
      <c r="A2017" s="21" t="s">
        <v>20</v>
      </c>
      <c r="B2017" s="7"/>
      <c r="C2017" s="7"/>
      <c r="D2017" s="7"/>
      <c r="E2017" s="22"/>
      <c r="F2017" s="8"/>
      <c r="G2017" s="7"/>
      <c r="H2017" s="9"/>
    </row>
    <row r="2018" spans="1:8" x14ac:dyDescent="0.3">
      <c r="A2018" s="23" t="s">
        <v>10</v>
      </c>
      <c r="B2018" s="26" t="s">
        <v>11</v>
      </c>
      <c r="C2018" s="71" t="s">
        <v>12</v>
      </c>
      <c r="D2018" s="26" t="s">
        <v>13</v>
      </c>
      <c r="E2018" s="718" t="s">
        <v>21</v>
      </c>
      <c r="F2018" s="719"/>
      <c r="G2018" s="26" t="s">
        <v>47</v>
      </c>
      <c r="H2018" s="38" t="s">
        <v>14</v>
      </c>
    </row>
    <row r="2019" spans="1:8" ht="31.2" x14ac:dyDescent="0.3">
      <c r="A2019" s="29"/>
      <c r="B2019" s="72" t="s">
        <v>23</v>
      </c>
      <c r="C2019" s="40">
        <v>1</v>
      </c>
      <c r="D2019" s="40" t="s">
        <v>24</v>
      </c>
      <c r="E2019" s="720">
        <f>+'[1]1- CUADRILLAS'!$D$47</f>
        <v>53500</v>
      </c>
      <c r="F2019" s="721"/>
      <c r="G2019" s="41">
        <v>0.17701476635513996</v>
      </c>
      <c r="H2019" s="42">
        <f>((E2019+F2019)*C2019)*G2019</f>
        <v>9470.2899999999881</v>
      </c>
    </row>
    <row r="2020" spans="1:8" x14ac:dyDescent="0.3">
      <c r="A2020" s="43"/>
      <c r="B2020" s="44"/>
      <c r="C2020" s="40"/>
      <c r="D2020" s="40"/>
      <c r="E2020" s="722"/>
      <c r="F2020" s="723"/>
      <c r="G2020" s="41"/>
      <c r="H2020" s="42">
        <f>((E2020+F2020)*C2020)*G2020</f>
        <v>0</v>
      </c>
    </row>
    <row r="2021" spans="1:8" x14ac:dyDescent="0.3">
      <c r="A2021" s="43"/>
      <c r="B2021" s="44"/>
      <c r="C2021" s="40"/>
      <c r="D2021" s="40"/>
      <c r="E2021" s="722"/>
      <c r="F2021" s="723"/>
      <c r="G2021" s="40"/>
      <c r="H2021" s="42"/>
    </row>
    <row r="2022" spans="1:8" x14ac:dyDescent="0.3">
      <c r="A2022" s="21" t="s">
        <v>25</v>
      </c>
      <c r="B2022" s="7"/>
      <c r="C2022" s="7"/>
      <c r="D2022" s="7"/>
      <c r="E2022" s="22"/>
      <c r="F2022" s="8"/>
      <c r="G2022" s="7"/>
      <c r="H2022" s="37">
        <f>(SUM(H2019:H2021))</f>
        <v>9470.2899999999881</v>
      </c>
    </row>
    <row r="2023" spans="1:8" x14ac:dyDescent="0.3">
      <c r="A2023" s="6"/>
      <c r="B2023" s="7"/>
      <c r="C2023" s="7"/>
      <c r="D2023" s="7"/>
      <c r="E2023" s="22"/>
      <c r="F2023" s="8"/>
      <c r="G2023" s="7"/>
      <c r="H2023" s="9"/>
    </row>
    <row r="2024" spans="1:8" x14ac:dyDescent="0.3">
      <c r="A2024" s="21" t="s">
        <v>26</v>
      </c>
      <c r="B2024" s="7"/>
      <c r="C2024" s="7"/>
      <c r="D2024" s="7"/>
      <c r="E2024" s="22"/>
      <c r="F2024" s="8"/>
      <c r="G2024" s="7"/>
      <c r="H2024" s="9"/>
    </row>
    <row r="2025" spans="1:8" x14ac:dyDescent="0.3">
      <c r="A2025" s="23" t="s">
        <v>10</v>
      </c>
      <c r="B2025" s="718" t="s">
        <v>11</v>
      </c>
      <c r="C2025" s="719"/>
      <c r="D2025" s="71" t="s">
        <v>12</v>
      </c>
      <c r="E2025" s="26" t="s">
        <v>13</v>
      </c>
      <c r="F2025" s="27" t="s">
        <v>22</v>
      </c>
      <c r="G2025" s="26" t="s">
        <v>48</v>
      </c>
      <c r="H2025" s="38" t="s">
        <v>14</v>
      </c>
    </row>
    <row r="2026" spans="1:8" x14ac:dyDescent="0.3">
      <c r="A2026" s="43"/>
      <c r="B2026" s="724" t="s">
        <v>28</v>
      </c>
      <c r="C2026" s="725"/>
      <c r="D2026" s="40">
        <v>1</v>
      </c>
      <c r="E2026" s="40" t="s">
        <v>29</v>
      </c>
      <c r="F2026" s="41">
        <v>0.04</v>
      </c>
      <c r="G2026" s="40">
        <f>+H2022*0.1</f>
        <v>947.02899999999886</v>
      </c>
      <c r="H2026" s="42">
        <f>+G2026*D2026*F2026</f>
        <v>37.881159999999959</v>
      </c>
    </row>
    <row r="2027" spans="1:8" x14ac:dyDescent="0.3">
      <c r="A2027" s="43"/>
      <c r="B2027" s="724" t="s">
        <v>30</v>
      </c>
      <c r="C2027" s="725"/>
      <c r="D2027" s="40">
        <v>1</v>
      </c>
      <c r="E2027" s="40" t="s">
        <v>29</v>
      </c>
      <c r="F2027" s="41">
        <v>0.02</v>
      </c>
      <c r="G2027" s="40">
        <f>'[1]Estudio de Mercado'!$P$477</f>
        <v>26300</v>
      </c>
      <c r="H2027" s="42">
        <f>+G2027*D2027*F2027</f>
        <v>526</v>
      </c>
    </row>
    <row r="2028" spans="1:8" x14ac:dyDescent="0.3">
      <c r="A2028" s="21" t="s">
        <v>31</v>
      </c>
      <c r="B2028" s="7"/>
      <c r="C2028" s="7"/>
      <c r="D2028" s="7"/>
      <c r="E2028" s="22"/>
      <c r="F2028" s="8"/>
      <c r="G2028" s="7"/>
      <c r="H2028" s="37">
        <f>ROUND(SUM(H2026:H2027),0)</f>
        <v>564</v>
      </c>
    </row>
    <row r="2029" spans="1:8" x14ac:dyDescent="0.3">
      <c r="A2029" s="6"/>
      <c r="B2029" s="7"/>
      <c r="C2029" s="7"/>
      <c r="D2029" s="7"/>
      <c r="E2029" s="22"/>
      <c r="F2029" s="8"/>
      <c r="G2029" s="7"/>
      <c r="H2029" s="9"/>
    </row>
    <row r="2030" spans="1:8" x14ac:dyDescent="0.3">
      <c r="A2030" s="21" t="s">
        <v>32</v>
      </c>
      <c r="B2030" s="7"/>
      <c r="C2030" s="7"/>
      <c r="D2030" s="7"/>
      <c r="E2030" s="22"/>
      <c r="F2030" s="8"/>
      <c r="G2030" s="7"/>
      <c r="H2030" s="9"/>
    </row>
    <row r="2031" spans="1:8" x14ac:dyDescent="0.3">
      <c r="A2031" s="23" t="s">
        <v>10</v>
      </c>
      <c r="B2031" s="718" t="s">
        <v>11</v>
      </c>
      <c r="C2031" s="719"/>
      <c r="D2031" s="26" t="s">
        <v>13</v>
      </c>
      <c r="E2031" s="26" t="s">
        <v>12</v>
      </c>
      <c r="F2031" s="27" t="s">
        <v>33</v>
      </c>
      <c r="G2031" s="26" t="s">
        <v>34</v>
      </c>
      <c r="H2031" s="38" t="s">
        <v>14</v>
      </c>
    </row>
    <row r="2032" spans="1:8" x14ac:dyDescent="0.3">
      <c r="A2032" s="43"/>
      <c r="B2032" s="724" t="s">
        <v>35</v>
      </c>
      <c r="C2032" s="725"/>
      <c r="D2032" s="40" t="s">
        <v>36</v>
      </c>
      <c r="E2032" s="40">
        <v>1</v>
      </c>
      <c r="F2032" s="45">
        <f>'[1]Estudio de Mercado'!$P$483</f>
        <v>102570</v>
      </c>
      <c r="G2032" s="46">
        <v>0.01</v>
      </c>
      <c r="H2032" s="42">
        <f>+F2032*G2032</f>
        <v>1025.7</v>
      </c>
    </row>
    <row r="2033" spans="1:8" x14ac:dyDescent="0.3">
      <c r="A2033" s="43"/>
      <c r="B2033" s="724"/>
      <c r="C2033" s="725"/>
      <c r="D2033" s="47"/>
      <c r="E2033" s="47"/>
      <c r="F2033" s="48"/>
      <c r="G2033" s="49"/>
      <c r="H2033" s="42"/>
    </row>
    <row r="2034" spans="1:8" x14ac:dyDescent="0.3">
      <c r="A2034" s="21" t="s">
        <v>37</v>
      </c>
      <c r="B2034" s="7"/>
      <c r="C2034" s="7"/>
      <c r="D2034" s="7"/>
      <c r="E2034" s="22"/>
      <c r="F2034" s="8"/>
      <c r="G2034" s="7"/>
      <c r="H2034" s="37">
        <f>ROUND(SUM(H2032:H2033),0)</f>
        <v>1026</v>
      </c>
    </row>
    <row r="2035" spans="1:8" x14ac:dyDescent="0.3">
      <c r="A2035" s="21"/>
      <c r="B2035" s="7"/>
      <c r="C2035" s="7"/>
      <c r="D2035" s="7"/>
      <c r="E2035" s="50"/>
      <c r="F2035" s="8"/>
      <c r="G2035" s="7"/>
      <c r="H2035" s="51"/>
    </row>
    <row r="2036" spans="1:8" x14ac:dyDescent="0.3">
      <c r="A2036" s="21" t="s">
        <v>38</v>
      </c>
      <c r="B2036" s="7"/>
      <c r="C2036" s="7"/>
      <c r="D2036" s="7"/>
      <c r="E2036" s="22"/>
      <c r="F2036" s="8"/>
      <c r="G2036" s="7"/>
      <c r="H2036" s="37">
        <f>H2015+H2022+H2028+H2034</f>
        <v>81341.289999999994</v>
      </c>
    </row>
    <row r="2037" spans="1:8" x14ac:dyDescent="0.3">
      <c r="A2037" s="21" t="s">
        <v>39</v>
      </c>
      <c r="B2037" s="7"/>
      <c r="C2037" s="7"/>
      <c r="D2037" s="7"/>
      <c r="E2037" s="22"/>
      <c r="F2037" s="8"/>
      <c r="G2037" s="7"/>
      <c r="H2037" s="52">
        <f>+SUM(H2038:H2041)</f>
        <v>24361.716355</v>
      </c>
    </row>
    <row r="2038" spans="1:8" x14ac:dyDescent="0.3">
      <c r="A2038" s="21"/>
      <c r="B2038" s="7"/>
      <c r="C2038" s="7"/>
      <c r="D2038" s="7"/>
      <c r="E2038" s="22"/>
      <c r="F2038" s="48" t="s">
        <v>40</v>
      </c>
      <c r="G2038" s="53">
        <v>0.23</v>
      </c>
      <c r="H2038" s="54">
        <f>+G2038*H2036</f>
        <v>18708.4967</v>
      </c>
    </row>
    <row r="2039" spans="1:8" x14ac:dyDescent="0.3">
      <c r="A2039" s="21"/>
      <c r="B2039" s="7"/>
      <c r="C2039" s="7"/>
      <c r="D2039" s="7"/>
      <c r="E2039" s="22"/>
      <c r="F2039" s="48" t="s">
        <v>41</v>
      </c>
      <c r="G2039" s="53">
        <v>0.01</v>
      </c>
      <c r="H2039" s="54">
        <f>+G2039*H2036</f>
        <v>813.41289999999992</v>
      </c>
    </row>
    <row r="2040" spans="1:8" x14ac:dyDescent="0.3">
      <c r="A2040" s="21"/>
      <c r="B2040" s="7"/>
      <c r="C2040" s="7"/>
      <c r="D2040" s="7"/>
      <c r="E2040" s="22"/>
      <c r="F2040" s="48" t="s">
        <v>42</v>
      </c>
      <c r="G2040" s="53">
        <v>0.05</v>
      </c>
      <c r="H2040" s="54">
        <f>+G2040*H2036</f>
        <v>4067.0645</v>
      </c>
    </row>
    <row r="2041" spans="1:8" x14ac:dyDescent="0.3">
      <c r="A2041" s="21"/>
      <c r="B2041" s="7"/>
      <c r="C2041" s="7"/>
      <c r="D2041" s="7"/>
      <c r="E2041" s="22"/>
      <c r="F2041" s="48" t="s">
        <v>43</v>
      </c>
      <c r="G2041" s="53">
        <v>0.19</v>
      </c>
      <c r="H2041" s="54">
        <f>+G2041*H2040</f>
        <v>772.742255</v>
      </c>
    </row>
    <row r="2042" spans="1:8" x14ac:dyDescent="0.3">
      <c r="A2042" s="21"/>
      <c r="B2042" s="7"/>
      <c r="C2042" s="7"/>
      <c r="D2042" s="7"/>
      <c r="E2042" s="22"/>
      <c r="F2042" s="726" t="s">
        <v>44</v>
      </c>
      <c r="G2042" s="726"/>
      <c r="H2042" s="55">
        <f>+ROUND(H2036+H2037,0)</f>
        <v>105703</v>
      </c>
    </row>
    <row r="2043" spans="1:8" x14ac:dyDescent="0.3">
      <c r="A2043" s="21"/>
      <c r="B2043" s="7"/>
      <c r="C2043" s="7"/>
      <c r="D2043" s="7"/>
      <c r="E2043" s="22"/>
      <c r="F2043" s="8"/>
      <c r="G2043" s="7"/>
      <c r="H2043" s="56"/>
    </row>
    <row r="2044" spans="1:8" ht="16.2" thickBot="1" x14ac:dyDescent="0.35">
      <c r="A2044" s="17"/>
      <c r="B2044" s="18"/>
      <c r="C2044" s="7"/>
      <c r="D2044" s="7"/>
      <c r="E2044" s="22"/>
      <c r="F2044" s="19"/>
      <c r="G2044" s="18"/>
      <c r="H2044" s="20"/>
    </row>
    <row r="2045" spans="1:8" ht="16.2" thickTop="1" x14ac:dyDescent="0.3">
      <c r="A2045" s="6"/>
      <c r="B2045" s="7"/>
      <c r="C2045" s="57"/>
      <c r="D2045" s="58"/>
      <c r="E2045" s="57"/>
      <c r="F2045" s="8"/>
      <c r="G2045" s="7"/>
      <c r="H2045" s="59"/>
    </row>
    <row r="2046" spans="1:8" x14ac:dyDescent="0.3">
      <c r="A2046" s="6"/>
      <c r="B2046" s="7"/>
      <c r="C2046" s="22"/>
      <c r="D2046" s="7"/>
      <c r="E2046" s="22"/>
      <c r="F2046" s="8"/>
      <c r="G2046" s="7"/>
      <c r="H2046" s="59"/>
    </row>
    <row r="2047" spans="1:8" x14ac:dyDescent="0.3">
      <c r="A2047" s="6"/>
      <c r="B2047" s="7"/>
      <c r="C2047" s="22"/>
      <c r="D2047" s="7"/>
      <c r="E2047" s="22"/>
      <c r="F2047" s="8"/>
      <c r="G2047" s="7"/>
      <c r="H2047" s="59"/>
    </row>
    <row r="2048" spans="1:8" x14ac:dyDescent="0.3">
      <c r="A2048" s="6"/>
      <c r="B2048" s="7"/>
      <c r="C2048" s="22"/>
      <c r="D2048" s="7"/>
      <c r="E2048" s="22"/>
      <c r="F2048" s="8"/>
      <c r="G2048" s="7"/>
      <c r="H2048" s="59"/>
    </row>
    <row r="2049" spans="1:8" ht="16.2" thickBot="1" x14ac:dyDescent="0.35">
      <c r="A2049" s="6"/>
      <c r="B2049" s="7"/>
      <c r="C2049" s="7"/>
      <c r="D2049" s="7"/>
      <c r="E2049" s="22"/>
      <c r="F2049" s="699"/>
      <c r="G2049" s="699"/>
      <c r="H2049" s="700"/>
    </row>
    <row r="2050" spans="1:8" x14ac:dyDescent="0.3">
      <c r="A2050" s="60" t="s">
        <v>45</v>
      </c>
      <c r="B2050" s="61"/>
      <c r="C2050" s="61"/>
      <c r="D2050" s="61"/>
      <c r="E2050" s="22"/>
      <c r="F2050" s="8" t="s">
        <v>46</v>
      </c>
      <c r="G2050" s="7"/>
      <c r="H2050" s="9"/>
    </row>
    <row r="2051" spans="1:8" ht="16.2" thickBot="1" x14ac:dyDescent="0.35">
      <c r="A2051" s="484"/>
      <c r="B2051" s="482"/>
      <c r="C2051" s="482"/>
      <c r="D2051" s="482"/>
      <c r="E2051" s="482"/>
      <c r="F2051" s="483"/>
      <c r="G2051" s="482"/>
      <c r="H2051" s="481"/>
    </row>
    <row r="2052" spans="1:8" x14ac:dyDescent="0.3">
      <c r="A2052" s="1"/>
      <c r="B2052" s="2"/>
      <c r="C2052" s="2"/>
      <c r="D2052" s="2"/>
      <c r="E2052" s="2"/>
      <c r="F2052" s="3"/>
      <c r="G2052" s="2"/>
      <c r="H2052" s="4"/>
    </row>
    <row r="2053" spans="1:8" ht="97.2" customHeight="1" thickBot="1" x14ac:dyDescent="0.55000000000000004">
      <c r="A2053" s="727" t="str">
        <f>+$A$2</f>
        <v>REPARACIONES LOCATIVAS LABORATORIO GENETICA REGIONAL NOR OCCIDENTE DEL INSTITUTO NACIONAL DE MEDICINA LEGAL Y CIENCIAS FORENSES.</v>
      </c>
      <c r="B2053" s="728"/>
      <c r="C2053" s="728"/>
      <c r="D2053" s="728"/>
      <c r="E2053" s="728"/>
      <c r="F2053" s="728"/>
      <c r="G2053" s="728"/>
      <c r="H2053" s="729"/>
    </row>
    <row r="2054" spans="1:8" ht="16.2" thickTop="1" x14ac:dyDescent="0.3">
      <c r="A2054" s="704" t="str">
        <f>+$A$64</f>
        <v>PRESUPUESTO SISTEMA ELÉCTRICO, ILUMINACIÓN Y ALARMAS PARA EL PROYECTO DE REPARACIONES LOCATIVAS SEDE MEDELLIN DEL  INSTITUTO NACIONAL DE MEDICINA LEGAL Y CIENCIAS FORENSES</v>
      </c>
      <c r="B2054" s="705"/>
      <c r="C2054" s="705"/>
      <c r="D2054" s="705"/>
      <c r="E2054" s="705"/>
      <c r="F2054" s="705"/>
      <c r="G2054" s="705"/>
      <c r="H2054" s="706"/>
    </row>
    <row r="2055" spans="1:8" x14ac:dyDescent="0.3">
      <c r="A2055" s="707"/>
      <c r="B2055" s="708"/>
      <c r="C2055" s="708"/>
      <c r="D2055" s="708"/>
      <c r="E2055" s="708"/>
      <c r="F2055" s="708"/>
      <c r="G2055" s="708"/>
      <c r="H2055" s="709"/>
    </row>
    <row r="2056" spans="1:8" x14ac:dyDescent="0.3">
      <c r="A2056" s="710" t="s">
        <v>2</v>
      </c>
      <c r="B2056" s="711"/>
      <c r="C2056" s="711"/>
      <c r="D2056" s="711"/>
      <c r="E2056" s="711"/>
      <c r="F2056" s="711"/>
      <c r="G2056" s="711"/>
      <c r="H2056" s="712"/>
    </row>
    <row r="2057" spans="1:8" x14ac:dyDescent="0.3">
      <c r="A2057" s="6"/>
      <c r="B2057" s="7"/>
      <c r="C2057" s="7"/>
      <c r="D2057" s="7"/>
      <c r="E2057" s="7"/>
      <c r="F2057" s="8"/>
      <c r="G2057" s="7"/>
      <c r="H2057" s="9"/>
    </row>
    <row r="2058" spans="1:8" x14ac:dyDescent="0.3">
      <c r="A2058" s="10" t="s">
        <v>3</v>
      </c>
      <c r="B2058" s="11" t="str">
        <f>+'[1]BASE DEL PRESUPUESTO'!$B$68</f>
        <v>3.1.38</v>
      </c>
      <c r="C2058" s="12" t="s">
        <v>4</v>
      </c>
      <c r="D2058" s="11" t="str">
        <f>+'[1]BASE DEL PRESUPUESTO'!$D$68</f>
        <v>UND</v>
      </c>
      <c r="E2058" s="13" t="s">
        <v>5</v>
      </c>
      <c r="F2058" s="14">
        <f>H2086</f>
        <v>11680.649999999998</v>
      </c>
      <c r="G2058" s="12" t="s">
        <v>6</v>
      </c>
      <c r="H2058" s="15" t="str">
        <f>$H$69</f>
        <v>ENERO DE 2026</v>
      </c>
    </row>
    <row r="2059" spans="1:8" ht="55.5" customHeight="1" x14ac:dyDescent="0.3">
      <c r="A2059" s="16" t="s">
        <v>8</v>
      </c>
      <c r="B2059" s="713" t="str">
        <f>+'[1]BASE DEL PRESUPUESTO'!$C$68</f>
        <v>Suministro de materiales y mano de obra para Instalación de accesorios salida cable bandeja Cablofild; (incluye elementos de fijación y demas elementos consumibles para su correcta instalación).</v>
      </c>
      <c r="C2059" s="713"/>
      <c r="D2059" s="713"/>
      <c r="E2059" s="713"/>
      <c r="F2059" s="713"/>
      <c r="G2059" s="713"/>
      <c r="H2059" s="714"/>
    </row>
    <row r="2060" spans="1:8" ht="16.2" thickBot="1" x14ac:dyDescent="0.35">
      <c r="A2060" s="17"/>
      <c r="B2060" s="18"/>
      <c r="C2060" s="18"/>
      <c r="D2060" s="18"/>
      <c r="E2060" s="18"/>
      <c r="F2060" s="19"/>
      <c r="G2060" s="18"/>
      <c r="H2060" s="20"/>
    </row>
    <row r="2061" spans="1:8" ht="16.2" thickTop="1" x14ac:dyDescent="0.3">
      <c r="A2061" s="21" t="s">
        <v>9</v>
      </c>
      <c r="B2061" s="7"/>
      <c r="C2061" s="7"/>
      <c r="D2061" s="7"/>
      <c r="E2061" s="22"/>
      <c r="F2061" s="8"/>
      <c r="G2061" s="7"/>
      <c r="H2061" s="9"/>
    </row>
    <row r="2062" spans="1:8" x14ac:dyDescent="0.3">
      <c r="A2062" s="23" t="s">
        <v>10</v>
      </c>
      <c r="B2062" s="24" t="s">
        <v>11</v>
      </c>
      <c r="C2062" s="25"/>
      <c r="D2062" s="25"/>
      <c r="E2062" s="26" t="s">
        <v>12</v>
      </c>
      <c r="F2062" s="27" t="s">
        <v>13</v>
      </c>
      <c r="G2062" s="26" t="s">
        <v>14</v>
      </c>
      <c r="H2062" s="28" t="s">
        <v>15</v>
      </c>
    </row>
    <row r="2063" spans="1:8" x14ac:dyDescent="0.3">
      <c r="A2063" s="29"/>
      <c r="B2063" s="715" t="str">
        <f>+'[1]Estudio de Mercado'!$C$92</f>
        <v>Soporte salida para tubos 1/2" 3/4" y 1"</v>
      </c>
      <c r="C2063" s="716"/>
      <c r="D2063" s="717"/>
      <c r="E2063" s="30">
        <v>1</v>
      </c>
      <c r="F2063" s="31" t="s">
        <v>13</v>
      </c>
      <c r="G2063" s="32">
        <v>6424</v>
      </c>
      <c r="H2063" s="33">
        <f>+E2063*G2063</f>
        <v>6424</v>
      </c>
    </row>
    <row r="2064" spans="1:8" x14ac:dyDescent="0.3">
      <c r="A2064" s="35"/>
      <c r="B2064" s="715" t="s">
        <v>17</v>
      </c>
      <c r="C2064" s="716"/>
      <c r="D2064" s="717"/>
      <c r="E2064" s="30">
        <v>1</v>
      </c>
      <c r="F2064" s="31" t="s">
        <v>18</v>
      </c>
      <c r="G2064" s="34">
        <f>'[1]Estudio de Mercado'!$P$234</f>
        <v>2556</v>
      </c>
      <c r="H2064" s="33">
        <f>+E2064*G2064</f>
        <v>2556</v>
      </c>
    </row>
    <row r="2065" spans="1:8" x14ac:dyDescent="0.3">
      <c r="A2065" s="21" t="s">
        <v>19</v>
      </c>
      <c r="B2065" s="7"/>
      <c r="C2065" s="7"/>
      <c r="D2065" s="7"/>
      <c r="E2065" s="22"/>
      <c r="F2065" s="8"/>
      <c r="G2065" s="7"/>
      <c r="H2065" s="37">
        <f>ROUND(SUM(H2063:H2064),0)</f>
        <v>8980</v>
      </c>
    </row>
    <row r="2066" spans="1:8" x14ac:dyDescent="0.3">
      <c r="A2066" s="6"/>
      <c r="B2066" s="7"/>
      <c r="C2066" s="7"/>
      <c r="D2066" s="7"/>
      <c r="E2066" s="22"/>
      <c r="F2066" s="8"/>
      <c r="G2066" s="7"/>
      <c r="H2066" s="9"/>
    </row>
    <row r="2067" spans="1:8" x14ac:dyDescent="0.3">
      <c r="A2067" s="21" t="s">
        <v>20</v>
      </c>
      <c r="B2067" s="7"/>
      <c r="C2067" s="7"/>
      <c r="D2067" s="7"/>
      <c r="E2067" s="22"/>
      <c r="F2067" s="8"/>
      <c r="G2067" s="7"/>
      <c r="H2067" s="9"/>
    </row>
    <row r="2068" spans="1:8" x14ac:dyDescent="0.3">
      <c r="A2068" s="23" t="s">
        <v>10</v>
      </c>
      <c r="B2068" s="26" t="s">
        <v>11</v>
      </c>
      <c r="C2068" s="71" t="s">
        <v>12</v>
      </c>
      <c r="D2068" s="26" t="s">
        <v>13</v>
      </c>
      <c r="E2068" s="718" t="s">
        <v>21</v>
      </c>
      <c r="F2068" s="719"/>
      <c r="G2068" s="26" t="s">
        <v>47</v>
      </c>
      <c r="H2068" s="38" t="s">
        <v>14</v>
      </c>
    </row>
    <row r="2069" spans="1:8" ht="31.2" x14ac:dyDescent="0.3">
      <c r="A2069" s="29"/>
      <c r="B2069" s="72" t="s">
        <v>23</v>
      </c>
      <c r="C2069" s="40">
        <v>1</v>
      </c>
      <c r="D2069" s="40" t="s">
        <v>24</v>
      </c>
      <c r="E2069" s="720">
        <f>+'[1]1- CUADRILLAS'!$D$47</f>
        <v>53500</v>
      </c>
      <c r="F2069" s="721"/>
      <c r="G2069" s="41">
        <v>4.5507476635513994E-2</v>
      </c>
      <c r="H2069" s="42">
        <f>((E2069+F2069)*C2069)*G2069</f>
        <v>2434.6499999999987</v>
      </c>
    </row>
    <row r="2070" spans="1:8" x14ac:dyDescent="0.3">
      <c r="A2070" s="43"/>
      <c r="B2070" s="44"/>
      <c r="C2070" s="40"/>
      <c r="D2070" s="40"/>
      <c r="E2070" s="722"/>
      <c r="F2070" s="723"/>
      <c r="G2070" s="41"/>
      <c r="H2070" s="42">
        <f>((E2070+F2070)*C2070)*G2070</f>
        <v>0</v>
      </c>
    </row>
    <row r="2071" spans="1:8" x14ac:dyDescent="0.3">
      <c r="A2071" s="43"/>
      <c r="B2071" s="44"/>
      <c r="C2071" s="40"/>
      <c r="D2071" s="40"/>
      <c r="E2071" s="722"/>
      <c r="F2071" s="723"/>
      <c r="G2071" s="40"/>
      <c r="H2071" s="42"/>
    </row>
    <row r="2072" spans="1:8" x14ac:dyDescent="0.3">
      <c r="A2072" s="21" t="s">
        <v>25</v>
      </c>
      <c r="B2072" s="7"/>
      <c r="C2072" s="7"/>
      <c r="D2072" s="7"/>
      <c r="E2072" s="22"/>
      <c r="F2072" s="8"/>
      <c r="G2072" s="7"/>
      <c r="H2072" s="37">
        <f>(SUM(H2069:H2071))</f>
        <v>2434.6499999999987</v>
      </c>
    </row>
    <row r="2073" spans="1:8" x14ac:dyDescent="0.3">
      <c r="A2073" s="6"/>
      <c r="B2073" s="7"/>
      <c r="C2073" s="7"/>
      <c r="D2073" s="7"/>
      <c r="E2073" s="22"/>
      <c r="F2073" s="8"/>
      <c r="G2073" s="7"/>
      <c r="H2073" s="9"/>
    </row>
    <row r="2074" spans="1:8" x14ac:dyDescent="0.3">
      <c r="A2074" s="21" t="s">
        <v>26</v>
      </c>
      <c r="B2074" s="7"/>
      <c r="C2074" s="7"/>
      <c r="D2074" s="7"/>
      <c r="E2074" s="22"/>
      <c r="F2074" s="8"/>
      <c r="G2074" s="7"/>
      <c r="H2074" s="9"/>
    </row>
    <row r="2075" spans="1:8" x14ac:dyDescent="0.3">
      <c r="A2075" s="23" t="s">
        <v>10</v>
      </c>
      <c r="B2075" s="718" t="s">
        <v>11</v>
      </c>
      <c r="C2075" s="719"/>
      <c r="D2075" s="71" t="s">
        <v>12</v>
      </c>
      <c r="E2075" s="26" t="s">
        <v>13</v>
      </c>
      <c r="F2075" s="27" t="s">
        <v>22</v>
      </c>
      <c r="G2075" s="26" t="s">
        <v>48</v>
      </c>
      <c r="H2075" s="38" t="s">
        <v>14</v>
      </c>
    </row>
    <row r="2076" spans="1:8" x14ac:dyDescent="0.3">
      <c r="A2076" s="43"/>
      <c r="B2076" s="724" t="s">
        <v>28</v>
      </c>
      <c r="C2076" s="725"/>
      <c r="D2076" s="40">
        <v>1</v>
      </c>
      <c r="E2076" s="40" t="s">
        <v>29</v>
      </c>
      <c r="F2076" s="41">
        <v>0.04</v>
      </c>
      <c r="G2076" s="40">
        <f>+H2072*0.1</f>
        <v>243.46499999999989</v>
      </c>
      <c r="H2076" s="42">
        <f>+G2076*D2076*F2076</f>
        <v>9.7385999999999964</v>
      </c>
    </row>
    <row r="2077" spans="1:8" x14ac:dyDescent="0.3">
      <c r="A2077" s="43"/>
      <c r="B2077" s="724"/>
      <c r="C2077" s="725"/>
      <c r="D2077" s="40"/>
      <c r="E2077" s="40"/>
      <c r="F2077" s="41"/>
      <c r="G2077" s="40"/>
      <c r="H2077" s="42"/>
    </row>
    <row r="2078" spans="1:8" x14ac:dyDescent="0.3">
      <c r="A2078" s="21" t="s">
        <v>31</v>
      </c>
      <c r="B2078" s="7"/>
      <c r="C2078" s="7"/>
      <c r="D2078" s="7"/>
      <c r="E2078" s="22"/>
      <c r="F2078" s="8"/>
      <c r="G2078" s="7"/>
      <c r="H2078" s="37">
        <f>ROUND(SUM(H2076:H2077),0)</f>
        <v>10</v>
      </c>
    </row>
    <row r="2079" spans="1:8" x14ac:dyDescent="0.3">
      <c r="A2079" s="6"/>
      <c r="B2079" s="7"/>
      <c r="C2079" s="7"/>
      <c r="D2079" s="7"/>
      <c r="E2079" s="22"/>
      <c r="F2079" s="8"/>
      <c r="G2079" s="7"/>
      <c r="H2079" s="9"/>
    </row>
    <row r="2080" spans="1:8" x14ac:dyDescent="0.3">
      <c r="A2080" s="21" t="s">
        <v>32</v>
      </c>
      <c r="B2080" s="7"/>
      <c r="C2080" s="7"/>
      <c r="D2080" s="7"/>
      <c r="E2080" s="22"/>
      <c r="F2080" s="8"/>
      <c r="G2080" s="7"/>
      <c r="H2080" s="9"/>
    </row>
    <row r="2081" spans="1:8" x14ac:dyDescent="0.3">
      <c r="A2081" s="23" t="s">
        <v>10</v>
      </c>
      <c r="B2081" s="718" t="s">
        <v>11</v>
      </c>
      <c r="C2081" s="719"/>
      <c r="D2081" s="26" t="s">
        <v>13</v>
      </c>
      <c r="E2081" s="26" t="s">
        <v>12</v>
      </c>
      <c r="F2081" s="27" t="s">
        <v>33</v>
      </c>
      <c r="G2081" s="26" t="s">
        <v>34</v>
      </c>
      <c r="H2081" s="38" t="s">
        <v>14</v>
      </c>
    </row>
    <row r="2082" spans="1:8" x14ac:dyDescent="0.3">
      <c r="A2082" s="43"/>
      <c r="B2082" s="724" t="s">
        <v>35</v>
      </c>
      <c r="C2082" s="725"/>
      <c r="D2082" s="40" t="s">
        <v>36</v>
      </c>
      <c r="E2082" s="40">
        <v>1</v>
      </c>
      <c r="F2082" s="45">
        <f>'[1]Estudio de Mercado'!$P$483</f>
        <v>102570</v>
      </c>
      <c r="G2082" s="46">
        <v>2.5000000000000001E-3</v>
      </c>
      <c r="H2082" s="42">
        <f>+F2082*G2082</f>
        <v>256.42500000000001</v>
      </c>
    </row>
    <row r="2083" spans="1:8" x14ac:dyDescent="0.3">
      <c r="A2083" s="43"/>
      <c r="B2083" s="724"/>
      <c r="C2083" s="725"/>
      <c r="D2083" s="47"/>
      <c r="E2083" s="47"/>
      <c r="F2083" s="48"/>
      <c r="G2083" s="49"/>
      <c r="H2083" s="42"/>
    </row>
    <row r="2084" spans="1:8" x14ac:dyDescent="0.3">
      <c r="A2084" s="21" t="s">
        <v>37</v>
      </c>
      <c r="B2084" s="7"/>
      <c r="C2084" s="7"/>
      <c r="D2084" s="7"/>
      <c r="E2084" s="22"/>
      <c r="F2084" s="8"/>
      <c r="G2084" s="7"/>
      <c r="H2084" s="37">
        <f>ROUND(SUM(H2082:H2083),0)</f>
        <v>256</v>
      </c>
    </row>
    <row r="2085" spans="1:8" x14ac:dyDescent="0.3">
      <c r="A2085" s="21"/>
      <c r="B2085" s="7"/>
      <c r="C2085" s="7"/>
      <c r="D2085" s="7"/>
      <c r="E2085" s="50"/>
      <c r="F2085" s="8"/>
      <c r="G2085" s="7"/>
      <c r="H2085" s="51"/>
    </row>
    <row r="2086" spans="1:8" x14ac:dyDescent="0.3">
      <c r="A2086" s="21" t="s">
        <v>38</v>
      </c>
      <c r="B2086" s="7"/>
      <c r="C2086" s="7"/>
      <c r="D2086" s="7"/>
      <c r="E2086" s="22"/>
      <c r="F2086" s="8"/>
      <c r="G2086" s="7"/>
      <c r="H2086" s="37">
        <f>H2065+H2072+H2078+H2084</f>
        <v>11680.649999999998</v>
      </c>
    </row>
    <row r="2087" spans="1:8" x14ac:dyDescent="0.3">
      <c r="A2087" s="21" t="s">
        <v>39</v>
      </c>
      <c r="B2087" s="7"/>
      <c r="C2087" s="7"/>
      <c r="D2087" s="7"/>
      <c r="E2087" s="22"/>
      <c r="F2087" s="8"/>
      <c r="G2087" s="7"/>
      <c r="H2087" s="52">
        <f>+SUM(H2088:H2091)</f>
        <v>3498.3546749999996</v>
      </c>
    </row>
    <row r="2088" spans="1:8" x14ac:dyDescent="0.3">
      <c r="A2088" s="21"/>
      <c r="B2088" s="7"/>
      <c r="C2088" s="7"/>
      <c r="D2088" s="7"/>
      <c r="E2088" s="22"/>
      <c r="F2088" s="48" t="s">
        <v>40</v>
      </c>
      <c r="G2088" s="53">
        <v>0.23</v>
      </c>
      <c r="H2088" s="54">
        <f>+G2088*H2086</f>
        <v>2686.5494999999996</v>
      </c>
    </row>
    <row r="2089" spans="1:8" x14ac:dyDescent="0.3">
      <c r="A2089" s="21"/>
      <c r="B2089" s="7"/>
      <c r="C2089" s="7"/>
      <c r="D2089" s="7"/>
      <c r="E2089" s="22"/>
      <c r="F2089" s="48" t="s">
        <v>41</v>
      </c>
      <c r="G2089" s="53">
        <v>0.01</v>
      </c>
      <c r="H2089" s="54">
        <f>+G2089*H2086</f>
        <v>116.80649999999999</v>
      </c>
    </row>
    <row r="2090" spans="1:8" x14ac:dyDescent="0.3">
      <c r="A2090" s="21"/>
      <c r="B2090" s="7"/>
      <c r="C2090" s="7"/>
      <c r="D2090" s="7"/>
      <c r="E2090" s="22"/>
      <c r="F2090" s="48" t="s">
        <v>42</v>
      </c>
      <c r="G2090" s="53">
        <v>0.05</v>
      </c>
      <c r="H2090" s="54">
        <f>+G2090*H2086</f>
        <v>584.03249999999991</v>
      </c>
    </row>
    <row r="2091" spans="1:8" x14ac:dyDescent="0.3">
      <c r="A2091" s="21"/>
      <c r="B2091" s="7"/>
      <c r="C2091" s="7"/>
      <c r="D2091" s="7"/>
      <c r="E2091" s="22"/>
      <c r="F2091" s="48" t="s">
        <v>43</v>
      </c>
      <c r="G2091" s="53">
        <v>0.19</v>
      </c>
      <c r="H2091" s="54">
        <f>+G2091*H2090</f>
        <v>110.96617499999998</v>
      </c>
    </row>
    <row r="2092" spans="1:8" x14ac:dyDescent="0.3">
      <c r="A2092" s="21"/>
      <c r="B2092" s="7"/>
      <c r="C2092" s="7"/>
      <c r="D2092" s="7"/>
      <c r="E2092" s="22"/>
      <c r="F2092" s="726" t="s">
        <v>44</v>
      </c>
      <c r="G2092" s="726"/>
      <c r="H2092" s="55">
        <f>+ROUND(H2086+H2087,0)</f>
        <v>15179</v>
      </c>
    </row>
    <row r="2093" spans="1:8" x14ac:dyDescent="0.3">
      <c r="A2093" s="21"/>
      <c r="B2093" s="7"/>
      <c r="C2093" s="7"/>
      <c r="D2093" s="7"/>
      <c r="E2093" s="22"/>
      <c r="F2093" s="8"/>
      <c r="G2093" s="7"/>
      <c r="H2093" s="56"/>
    </row>
    <row r="2094" spans="1:8" ht="16.2" thickBot="1" x14ac:dyDescent="0.35">
      <c r="A2094" s="17"/>
      <c r="B2094" s="18"/>
      <c r="C2094" s="7"/>
      <c r="D2094" s="7"/>
      <c r="E2094" s="22"/>
      <c r="F2094" s="19"/>
      <c r="G2094" s="18"/>
      <c r="H2094" s="20"/>
    </row>
    <row r="2095" spans="1:8" ht="16.2" thickTop="1" x14ac:dyDescent="0.3">
      <c r="A2095" s="6"/>
      <c r="B2095" s="7"/>
      <c r="C2095" s="57"/>
      <c r="D2095" s="58"/>
      <c r="E2095" s="57"/>
      <c r="F2095" s="8"/>
      <c r="G2095" s="7"/>
      <c r="H2095" s="59"/>
    </row>
    <row r="2096" spans="1:8" x14ac:dyDescent="0.3">
      <c r="A2096" s="6"/>
      <c r="B2096" s="7"/>
      <c r="C2096" s="22"/>
      <c r="D2096" s="7"/>
      <c r="E2096" s="22"/>
      <c r="F2096" s="8"/>
      <c r="G2096" s="7"/>
      <c r="H2096" s="59"/>
    </row>
    <row r="2097" spans="1:8" x14ac:dyDescent="0.3">
      <c r="A2097" s="6"/>
      <c r="B2097" s="7"/>
      <c r="C2097" s="22"/>
      <c r="D2097" s="7"/>
      <c r="E2097" s="22"/>
      <c r="F2097" s="8"/>
      <c r="G2097" s="7"/>
      <c r="H2097" s="59"/>
    </row>
    <row r="2098" spans="1:8" x14ac:dyDescent="0.3">
      <c r="A2098" s="6"/>
      <c r="B2098" s="7"/>
      <c r="C2098" s="22"/>
      <c r="D2098" s="7"/>
      <c r="E2098" s="22"/>
      <c r="F2098" s="8"/>
      <c r="G2098" s="7"/>
      <c r="H2098" s="59"/>
    </row>
    <row r="2099" spans="1:8" ht="16.2" thickBot="1" x14ac:dyDescent="0.35">
      <c r="A2099" s="6"/>
      <c r="B2099" s="7"/>
      <c r="C2099" s="7"/>
      <c r="D2099" s="7"/>
      <c r="E2099" s="22"/>
      <c r="F2099" s="699"/>
      <c r="G2099" s="699"/>
      <c r="H2099" s="700"/>
    </row>
    <row r="2100" spans="1:8" x14ac:dyDescent="0.3">
      <c r="A2100" s="60" t="s">
        <v>45</v>
      </c>
      <c r="B2100" s="61"/>
      <c r="C2100" s="61"/>
      <c r="D2100" s="61"/>
      <c r="E2100" s="22"/>
      <c r="F2100" s="8" t="s">
        <v>46</v>
      </c>
      <c r="G2100" s="7"/>
      <c r="H2100" s="9"/>
    </row>
    <row r="2101" spans="1:8" ht="16.2" thickBot="1" x14ac:dyDescent="0.35">
      <c r="A2101" s="484"/>
      <c r="B2101" s="482"/>
      <c r="C2101" s="482"/>
      <c r="D2101" s="482"/>
      <c r="E2101" s="482"/>
      <c r="F2101" s="483"/>
      <c r="G2101" s="482"/>
      <c r="H2101" s="481"/>
    </row>
    <row r="2102" spans="1:8" x14ac:dyDescent="0.3">
      <c r="A2102" s="1"/>
      <c r="B2102" s="2"/>
      <c r="C2102" s="2"/>
      <c r="D2102" s="2"/>
      <c r="E2102" s="2"/>
      <c r="F2102" s="3"/>
      <c r="G2102" s="2"/>
      <c r="H2102" s="4"/>
    </row>
    <row r="2103" spans="1:8" ht="81" customHeight="1" thickBot="1" x14ac:dyDescent="0.55000000000000004">
      <c r="A2103" s="727" t="str">
        <f>+$A$2</f>
        <v>REPARACIONES LOCATIVAS LABORATORIO GENETICA REGIONAL NOR OCCIDENTE DEL INSTITUTO NACIONAL DE MEDICINA LEGAL Y CIENCIAS FORENSES.</v>
      </c>
      <c r="B2103" s="728"/>
      <c r="C2103" s="728"/>
      <c r="D2103" s="728"/>
      <c r="E2103" s="728"/>
      <c r="F2103" s="728"/>
      <c r="G2103" s="728"/>
      <c r="H2103" s="729"/>
    </row>
    <row r="2104" spans="1:8" ht="16.2" thickTop="1" x14ac:dyDescent="0.3">
      <c r="A2104" s="704" t="str">
        <f>+$A$64</f>
        <v>PRESUPUESTO SISTEMA ELÉCTRICO, ILUMINACIÓN Y ALARMAS PARA EL PROYECTO DE REPARACIONES LOCATIVAS SEDE MEDELLIN DEL  INSTITUTO NACIONAL DE MEDICINA LEGAL Y CIENCIAS FORENSES</v>
      </c>
      <c r="B2104" s="705"/>
      <c r="C2104" s="705"/>
      <c r="D2104" s="705"/>
      <c r="E2104" s="705"/>
      <c r="F2104" s="705"/>
      <c r="G2104" s="705"/>
      <c r="H2104" s="706"/>
    </row>
    <row r="2105" spans="1:8" x14ac:dyDescent="0.3">
      <c r="A2105" s="707"/>
      <c r="B2105" s="708"/>
      <c r="C2105" s="708"/>
      <c r="D2105" s="708"/>
      <c r="E2105" s="708"/>
      <c r="F2105" s="708"/>
      <c r="G2105" s="708"/>
      <c r="H2105" s="709"/>
    </row>
    <row r="2106" spans="1:8" x14ac:dyDescent="0.3">
      <c r="A2106" s="710" t="s">
        <v>2</v>
      </c>
      <c r="B2106" s="711"/>
      <c r="C2106" s="711"/>
      <c r="D2106" s="711"/>
      <c r="E2106" s="711"/>
      <c r="F2106" s="711"/>
      <c r="G2106" s="711"/>
      <c r="H2106" s="712"/>
    </row>
    <row r="2107" spans="1:8" x14ac:dyDescent="0.3">
      <c r="A2107" s="6"/>
      <c r="B2107" s="7"/>
      <c r="C2107" s="7"/>
      <c r="D2107" s="7"/>
      <c r="E2107" s="7"/>
      <c r="F2107" s="8"/>
      <c r="G2107" s="7"/>
      <c r="H2107" s="9"/>
    </row>
    <row r="2108" spans="1:8" x14ac:dyDescent="0.3">
      <c r="A2108" s="10" t="s">
        <v>3</v>
      </c>
      <c r="B2108" s="11" t="str">
        <f>+'[1]BASE DEL PRESUPUESTO'!$B$69</f>
        <v>3.1.39</v>
      </c>
      <c r="C2108" s="12" t="s">
        <v>4</v>
      </c>
      <c r="D2108" s="11" t="str">
        <f>+'[1]BASE DEL PRESUPUESTO'!$D$69</f>
        <v>M</v>
      </c>
      <c r="E2108" s="13" t="s">
        <v>5</v>
      </c>
      <c r="F2108" s="14">
        <f>H2146</f>
        <v>175782.22</v>
      </c>
      <c r="G2108" s="12" t="s">
        <v>6</v>
      </c>
      <c r="H2108" s="15" t="str">
        <f>$H$69</f>
        <v>ENERO DE 2026</v>
      </c>
    </row>
    <row r="2109" spans="1:8" ht="80.25" customHeight="1" x14ac:dyDescent="0.3">
      <c r="A2109" s="16" t="s">
        <v>8</v>
      </c>
      <c r="B2109" s="713" t="str">
        <f>+'[1]BASE DEL PRESUPUESTO'!$C$69</f>
        <v>Suministro de materiales y mano de obra para montaje e instalación de bandeja portacables electrozincada de 30 x 5,4 cm (Ancho x Alto) tipo malla electrosoldada en acero ASTM 1006-1008 con división, (Incluye división, uniones click tipo platina y rapida, uniones tipo tornillo, uniones para curva, soportes a techo, soportes tipo riel, accesorios de suspensión, varilla roscada, chazos, incluye conductor de puesta a tierra en toda su longitud en cable de Cu desnudo No 6 AWG, conectores adecuados y conexión con sistema de puesta a tierra.</v>
      </c>
      <c r="C2109" s="713"/>
      <c r="D2109" s="713"/>
      <c r="E2109" s="713"/>
      <c r="F2109" s="713"/>
      <c r="G2109" s="713"/>
      <c r="H2109" s="714"/>
    </row>
    <row r="2110" spans="1:8" ht="16.2" thickBot="1" x14ac:dyDescent="0.35">
      <c r="A2110" s="17"/>
      <c r="B2110" s="18"/>
      <c r="C2110" s="18"/>
      <c r="D2110" s="18"/>
      <c r="E2110" s="18"/>
      <c r="F2110" s="19"/>
      <c r="G2110" s="18"/>
      <c r="H2110" s="20"/>
    </row>
    <row r="2111" spans="1:8" ht="16.2" thickTop="1" x14ac:dyDescent="0.3">
      <c r="A2111" s="21" t="s">
        <v>9</v>
      </c>
      <c r="B2111" s="7"/>
      <c r="C2111" s="7"/>
      <c r="D2111" s="7"/>
      <c r="E2111" s="22"/>
      <c r="F2111" s="8"/>
      <c r="G2111" s="7"/>
      <c r="H2111" s="9"/>
    </row>
    <row r="2112" spans="1:8" x14ac:dyDescent="0.3">
      <c r="A2112" s="23" t="s">
        <v>10</v>
      </c>
      <c r="B2112" s="24" t="s">
        <v>11</v>
      </c>
      <c r="C2112" s="25"/>
      <c r="D2112" s="25"/>
      <c r="E2112" s="26" t="s">
        <v>12</v>
      </c>
      <c r="F2112" s="27" t="s">
        <v>13</v>
      </c>
      <c r="G2112" s="26" t="s">
        <v>14</v>
      </c>
      <c r="H2112" s="28" t="s">
        <v>15</v>
      </c>
    </row>
    <row r="2113" spans="1:8" x14ac:dyDescent="0.3">
      <c r="A2113" s="29"/>
      <c r="B2113" s="715" t="str">
        <f>+'[1]Estudio de Mercado'!$C$83</f>
        <v>Bandeja malla 60mm x 300mm x 3m electrozincada</v>
      </c>
      <c r="C2113" s="716"/>
      <c r="D2113" s="717"/>
      <c r="E2113" s="109">
        <v>0.33</v>
      </c>
      <c r="F2113" s="110" t="s">
        <v>16</v>
      </c>
      <c r="G2113" s="32">
        <f>+'[1]Estudio de Mercado'!$P$83</f>
        <v>113569</v>
      </c>
      <c r="H2113" s="33">
        <f t="shared" ref="H2113:H2124" si="32">+E2113*G2113</f>
        <v>37477.770000000004</v>
      </c>
    </row>
    <row r="2114" spans="1:8" x14ac:dyDescent="0.3">
      <c r="A2114" s="29"/>
      <c r="B2114" s="715" t="str">
        <f>+'[1]Estudio de Mercado'!$C$90</f>
        <v>División para bandeja 50mm x 3m</v>
      </c>
      <c r="C2114" s="716"/>
      <c r="D2114" s="717"/>
      <c r="E2114" s="109">
        <v>0.33</v>
      </c>
      <c r="F2114" s="110" t="s">
        <v>16</v>
      </c>
      <c r="G2114" s="32">
        <f>+'[1]Estudio de Mercado'!$P$90</f>
        <v>42443</v>
      </c>
      <c r="H2114" s="33">
        <f t="shared" si="32"/>
        <v>14006.19</v>
      </c>
    </row>
    <row r="2115" spans="1:8" x14ac:dyDescent="0.3">
      <c r="A2115" s="29"/>
      <c r="B2115" s="715" t="str">
        <f>+'[1]Estudio de Mercado'!$C$84</f>
        <v>Soporte a techo variilla para bandeja 60 a 300mm</v>
      </c>
      <c r="C2115" s="716"/>
      <c r="D2115" s="717"/>
      <c r="E2115" s="109">
        <v>1.33</v>
      </c>
      <c r="F2115" s="110" t="s">
        <v>13</v>
      </c>
      <c r="G2115" s="32">
        <v>50597</v>
      </c>
      <c r="H2115" s="33">
        <f t="shared" si="32"/>
        <v>67294.010000000009</v>
      </c>
    </row>
    <row r="2116" spans="1:8" x14ac:dyDescent="0.3">
      <c r="A2116" s="29"/>
      <c r="B2116" s="715" t="str">
        <f>+'[1]Estudio de Mercado'!$C$93</f>
        <v>Unión para curva tipo EZ</v>
      </c>
      <c r="C2116" s="716"/>
      <c r="D2116" s="717"/>
      <c r="E2116" s="109">
        <v>0.02</v>
      </c>
      <c r="F2116" s="110" t="s">
        <v>13</v>
      </c>
      <c r="G2116" s="32">
        <f>+'[1]Estudio de Mercado'!$P$93</f>
        <v>2898</v>
      </c>
      <c r="H2116" s="33">
        <f t="shared" si="32"/>
        <v>57.96</v>
      </c>
    </row>
    <row r="2117" spans="1:8" x14ac:dyDescent="0.3">
      <c r="A2117" s="29"/>
      <c r="B2117" s="715" t="str">
        <f>+'[1]Estudio de Mercado'!$C$94</f>
        <v>Unión click rapida base rejiband</v>
      </c>
      <c r="C2117" s="716"/>
      <c r="D2117" s="717"/>
      <c r="E2117" s="109">
        <v>0.33</v>
      </c>
      <c r="F2117" s="110" t="s">
        <v>13</v>
      </c>
      <c r="G2117" s="32">
        <f>+'[1]Estudio de Mercado'!$P$94</f>
        <v>5606</v>
      </c>
      <c r="H2117" s="33">
        <f t="shared" si="32"/>
        <v>1849.98</v>
      </c>
    </row>
    <row r="2118" spans="1:8" x14ac:dyDescent="0.3">
      <c r="A2118" s="35"/>
      <c r="B2118" s="715" t="str">
        <f>+'[1]Estudio de Mercado'!$C$95</f>
        <v>Unión para bandeja click tipo platina lateral</v>
      </c>
      <c r="C2118" s="716"/>
      <c r="D2118" s="717"/>
      <c r="E2118" s="109">
        <v>0.66</v>
      </c>
      <c r="F2118" s="110" t="s">
        <v>13</v>
      </c>
      <c r="G2118" s="34">
        <f>+'[1]Estudio de Mercado'!$P$95</f>
        <v>14100</v>
      </c>
      <c r="H2118" s="33">
        <f t="shared" si="32"/>
        <v>9306</v>
      </c>
    </row>
    <row r="2119" spans="1:8" x14ac:dyDescent="0.3">
      <c r="A2119" s="35"/>
      <c r="B2119" s="715" t="str">
        <f>+'[1]Estudio de Mercado'!$C$96</f>
        <v>Varilla roscada 3/8" x 3m zincada</v>
      </c>
      <c r="C2119" s="716"/>
      <c r="D2119" s="717"/>
      <c r="E2119" s="109">
        <v>0.17</v>
      </c>
      <c r="F2119" s="110" t="s">
        <v>16</v>
      </c>
      <c r="G2119" s="34">
        <f>+'[1]Estudio de Mercado'!$P$96</f>
        <v>10514</v>
      </c>
      <c r="H2119" s="33">
        <f t="shared" si="32"/>
        <v>1787.38</v>
      </c>
    </row>
    <row r="2120" spans="1:8" x14ac:dyDescent="0.3">
      <c r="A2120" s="35"/>
      <c r="B2120" s="715" t="str">
        <f>+'[1]Estudio de Mercado'!$C$97</f>
        <v>Chazo anclaje concreto rosca interna 3/8" x 2 unidades</v>
      </c>
      <c r="C2120" s="716"/>
      <c r="D2120" s="717"/>
      <c r="E2120" s="109">
        <v>0.5</v>
      </c>
      <c r="F2120" s="110" t="s">
        <v>13</v>
      </c>
      <c r="G2120" s="34">
        <f>+'[1]Estudio de Mercado'!$P$97</f>
        <v>5000</v>
      </c>
      <c r="H2120" s="33">
        <f t="shared" si="32"/>
        <v>2500</v>
      </c>
    </row>
    <row r="2121" spans="1:8" x14ac:dyDescent="0.3">
      <c r="A2121" s="35"/>
      <c r="B2121" s="715" t="str">
        <f>+'[1]Estudio de Mercado'!$C$89</f>
        <v>Riel omega perforado soporte bandeja x 3m</v>
      </c>
      <c r="C2121" s="716"/>
      <c r="D2121" s="717"/>
      <c r="E2121" s="109">
        <v>0.02</v>
      </c>
      <c r="F2121" s="110" t="s">
        <v>16</v>
      </c>
      <c r="G2121" s="34">
        <f>+'[1]Estudio de Mercado'!$P$89</f>
        <v>56599</v>
      </c>
      <c r="H2121" s="33">
        <f t="shared" si="32"/>
        <v>1131.98</v>
      </c>
    </row>
    <row r="2122" spans="1:8" x14ac:dyDescent="0.3">
      <c r="A2122" s="35"/>
      <c r="B2122" s="715" t="str">
        <f>+'[1]Estudio de Mercado'!$C$32</f>
        <v>Cable de Cu 6 AWG desnUNDo</v>
      </c>
      <c r="C2122" s="716"/>
      <c r="D2122" s="717"/>
      <c r="E2122" s="109">
        <v>1</v>
      </c>
      <c r="F2122" s="110" t="s">
        <v>16</v>
      </c>
      <c r="G2122" s="34">
        <f>+'[1]Estudio de Mercado'!$P$32</f>
        <v>8650</v>
      </c>
      <c r="H2122" s="33">
        <f t="shared" si="32"/>
        <v>8650</v>
      </c>
    </row>
    <row r="2123" spans="1:8" x14ac:dyDescent="0.3">
      <c r="A2123" s="35"/>
      <c r="B2123" s="715" t="str">
        <f>+'[1]Estudio de Mercado'!$C$88</f>
        <v>Conector para cable de puesta a tierra x 5 unidades</v>
      </c>
      <c r="C2123" s="716"/>
      <c r="D2123" s="717"/>
      <c r="E2123" s="109">
        <v>0.2</v>
      </c>
      <c r="F2123" s="110" t="s">
        <v>13</v>
      </c>
      <c r="G2123" s="34">
        <f>+'[1]Estudio de Mercado'!$P$88</f>
        <v>51317</v>
      </c>
      <c r="H2123" s="33">
        <f t="shared" si="32"/>
        <v>10263.400000000001</v>
      </c>
    </row>
    <row r="2124" spans="1:8" x14ac:dyDescent="0.3">
      <c r="A2124" s="35"/>
      <c r="B2124" s="715" t="s">
        <v>17</v>
      </c>
      <c r="C2124" s="716"/>
      <c r="D2124" s="717"/>
      <c r="E2124" s="109">
        <v>1</v>
      </c>
      <c r="F2124" s="110" t="s">
        <v>18</v>
      </c>
      <c r="G2124" s="34">
        <f>'[1]Estudio de Mercado'!$P$234</f>
        <v>2556</v>
      </c>
      <c r="H2124" s="33">
        <f t="shared" si="32"/>
        <v>2556</v>
      </c>
    </row>
    <row r="2125" spans="1:8" x14ac:dyDescent="0.3">
      <c r="A2125" s="21" t="s">
        <v>19</v>
      </c>
      <c r="B2125" s="7"/>
      <c r="C2125" s="7"/>
      <c r="D2125" s="7"/>
      <c r="E2125" s="22"/>
      <c r="F2125" s="8"/>
      <c r="G2125" s="7"/>
      <c r="H2125" s="37">
        <f>ROUND(SUM(H2113:H2124),0)</f>
        <v>156881</v>
      </c>
    </row>
    <row r="2126" spans="1:8" x14ac:dyDescent="0.3">
      <c r="A2126" s="6"/>
      <c r="B2126" s="7"/>
      <c r="C2126" s="7"/>
      <c r="D2126" s="7"/>
      <c r="E2126" s="22"/>
      <c r="F2126" s="8"/>
      <c r="G2126" s="7"/>
      <c r="H2126" s="9"/>
    </row>
    <row r="2127" spans="1:8" x14ac:dyDescent="0.3">
      <c r="A2127" s="21" t="s">
        <v>20</v>
      </c>
      <c r="B2127" s="7"/>
      <c r="C2127" s="7"/>
      <c r="D2127" s="7"/>
      <c r="E2127" s="22"/>
      <c r="F2127" s="8"/>
      <c r="G2127" s="7"/>
      <c r="H2127" s="9"/>
    </row>
    <row r="2128" spans="1:8" x14ac:dyDescent="0.3">
      <c r="A2128" s="23" t="s">
        <v>10</v>
      </c>
      <c r="B2128" s="26" t="s">
        <v>11</v>
      </c>
      <c r="C2128" s="71" t="s">
        <v>12</v>
      </c>
      <c r="D2128" s="26" t="s">
        <v>13</v>
      </c>
      <c r="E2128" s="718" t="s">
        <v>21</v>
      </c>
      <c r="F2128" s="719"/>
      <c r="G2128" s="26" t="s">
        <v>47</v>
      </c>
      <c r="H2128" s="38" t="s">
        <v>14</v>
      </c>
    </row>
    <row r="2129" spans="1:8" ht="31.2" x14ac:dyDescent="0.3">
      <c r="A2129" s="29"/>
      <c r="B2129" s="72" t="s">
        <v>23</v>
      </c>
      <c r="C2129" s="40">
        <v>1</v>
      </c>
      <c r="D2129" s="40" t="s">
        <v>24</v>
      </c>
      <c r="E2129" s="720">
        <f>+'[1]1- CUADRILLAS'!$D$47</f>
        <v>53500</v>
      </c>
      <c r="F2129" s="721"/>
      <c r="G2129" s="41">
        <v>0.28320037383177582</v>
      </c>
      <c r="H2129" s="42">
        <f>((E2129+F2129)*C2129)*G2129</f>
        <v>15151.220000000007</v>
      </c>
    </row>
    <row r="2130" spans="1:8" x14ac:dyDescent="0.3">
      <c r="A2130" s="43"/>
      <c r="B2130" s="44"/>
      <c r="C2130" s="40"/>
      <c r="D2130" s="40"/>
      <c r="E2130" s="722"/>
      <c r="F2130" s="723"/>
      <c r="G2130" s="41"/>
      <c r="H2130" s="42">
        <f>((E2130+F2130)*C2130)*G2130</f>
        <v>0</v>
      </c>
    </row>
    <row r="2131" spans="1:8" x14ac:dyDescent="0.3">
      <c r="A2131" s="43"/>
      <c r="B2131" s="44"/>
      <c r="C2131" s="40"/>
      <c r="D2131" s="40"/>
      <c r="E2131" s="722"/>
      <c r="F2131" s="723"/>
      <c r="G2131" s="40"/>
      <c r="H2131" s="42"/>
    </row>
    <row r="2132" spans="1:8" x14ac:dyDescent="0.3">
      <c r="A2132" s="21" t="s">
        <v>25</v>
      </c>
      <c r="B2132" s="7"/>
      <c r="C2132" s="7"/>
      <c r="D2132" s="7"/>
      <c r="E2132" s="22"/>
      <c r="F2132" s="8"/>
      <c r="G2132" s="7"/>
      <c r="H2132" s="37">
        <f>(SUM(H2129:H2131))</f>
        <v>15151.220000000007</v>
      </c>
    </row>
    <row r="2133" spans="1:8" x14ac:dyDescent="0.3">
      <c r="A2133" s="6"/>
      <c r="B2133" s="7"/>
      <c r="C2133" s="7"/>
      <c r="D2133" s="7"/>
      <c r="E2133" s="22"/>
      <c r="F2133" s="8"/>
      <c r="G2133" s="7"/>
      <c r="H2133" s="9"/>
    </row>
    <row r="2134" spans="1:8" x14ac:dyDescent="0.3">
      <c r="A2134" s="21" t="s">
        <v>26</v>
      </c>
      <c r="B2134" s="7"/>
      <c r="C2134" s="7"/>
      <c r="D2134" s="7"/>
      <c r="E2134" s="22"/>
      <c r="F2134" s="8"/>
      <c r="G2134" s="7"/>
      <c r="H2134" s="9"/>
    </row>
    <row r="2135" spans="1:8" x14ac:dyDescent="0.3">
      <c r="A2135" s="23" t="s">
        <v>10</v>
      </c>
      <c r="B2135" s="718" t="s">
        <v>11</v>
      </c>
      <c r="C2135" s="719"/>
      <c r="D2135" s="71" t="s">
        <v>12</v>
      </c>
      <c r="E2135" s="26" t="s">
        <v>13</v>
      </c>
      <c r="F2135" s="27" t="s">
        <v>22</v>
      </c>
      <c r="G2135" s="26" t="s">
        <v>48</v>
      </c>
      <c r="H2135" s="38" t="s">
        <v>14</v>
      </c>
    </row>
    <row r="2136" spans="1:8" x14ac:dyDescent="0.3">
      <c r="A2136" s="43"/>
      <c r="B2136" s="724" t="s">
        <v>28</v>
      </c>
      <c r="C2136" s="725"/>
      <c r="D2136" s="40">
        <v>1</v>
      </c>
      <c r="E2136" s="40" t="s">
        <v>29</v>
      </c>
      <c r="F2136" s="41">
        <v>0.08</v>
      </c>
      <c r="G2136" s="40">
        <f>+H2132*0.1</f>
        <v>1515.1220000000008</v>
      </c>
      <c r="H2136" s="42">
        <f>+G2136*D2136*F2136</f>
        <v>121.20976000000006</v>
      </c>
    </row>
    <row r="2137" spans="1:8" x14ac:dyDescent="0.3">
      <c r="A2137" s="43"/>
      <c r="B2137" s="724" t="s">
        <v>30</v>
      </c>
      <c r="C2137" s="725"/>
      <c r="D2137" s="40">
        <v>1</v>
      </c>
      <c r="E2137" s="40" t="s">
        <v>29</v>
      </c>
      <c r="F2137" s="41">
        <v>0.06</v>
      </c>
      <c r="G2137" s="40">
        <f>'[1]Estudio de Mercado'!$P$477</f>
        <v>26300</v>
      </c>
      <c r="H2137" s="42">
        <f>+G2137*D2137*F2137</f>
        <v>1578</v>
      </c>
    </row>
    <row r="2138" spans="1:8" x14ac:dyDescent="0.3">
      <c r="A2138" s="21" t="s">
        <v>31</v>
      </c>
      <c r="B2138" s="7"/>
      <c r="C2138" s="7"/>
      <c r="D2138" s="7"/>
      <c r="E2138" s="22"/>
      <c r="F2138" s="8"/>
      <c r="G2138" s="7"/>
      <c r="H2138" s="37">
        <f>ROUND(SUM(H2136:H2137),0)</f>
        <v>1699</v>
      </c>
    </row>
    <row r="2139" spans="1:8" x14ac:dyDescent="0.3">
      <c r="A2139" s="6"/>
      <c r="B2139" s="7"/>
      <c r="C2139" s="7"/>
      <c r="D2139" s="7"/>
      <c r="E2139" s="22"/>
      <c r="F2139" s="8"/>
      <c r="G2139" s="7"/>
      <c r="H2139" s="9"/>
    </row>
    <row r="2140" spans="1:8" x14ac:dyDescent="0.3">
      <c r="A2140" s="21" t="s">
        <v>32</v>
      </c>
      <c r="B2140" s="7"/>
      <c r="C2140" s="7"/>
      <c r="D2140" s="7"/>
      <c r="E2140" s="22"/>
      <c r="F2140" s="8"/>
      <c r="G2140" s="7"/>
      <c r="H2140" s="9"/>
    </row>
    <row r="2141" spans="1:8" x14ac:dyDescent="0.3">
      <c r="A2141" s="23" t="s">
        <v>10</v>
      </c>
      <c r="B2141" s="718" t="s">
        <v>11</v>
      </c>
      <c r="C2141" s="719"/>
      <c r="D2141" s="26" t="s">
        <v>13</v>
      </c>
      <c r="E2141" s="26" t="s">
        <v>12</v>
      </c>
      <c r="F2141" s="27" t="s">
        <v>33</v>
      </c>
      <c r="G2141" s="26" t="s">
        <v>34</v>
      </c>
      <c r="H2141" s="38" t="s">
        <v>14</v>
      </c>
    </row>
    <row r="2142" spans="1:8" x14ac:dyDescent="0.3">
      <c r="A2142" s="43"/>
      <c r="B2142" s="724" t="s">
        <v>35</v>
      </c>
      <c r="C2142" s="725"/>
      <c r="D2142" s="40" t="s">
        <v>36</v>
      </c>
      <c r="E2142" s="40">
        <v>1</v>
      </c>
      <c r="F2142" s="45">
        <f>'[1]Estudio de Mercado'!$P$483</f>
        <v>102570</v>
      </c>
      <c r="G2142" s="46">
        <v>0.02</v>
      </c>
      <c r="H2142" s="42">
        <f>+F2142*G2142</f>
        <v>2051.4</v>
      </c>
    </row>
    <row r="2143" spans="1:8" x14ac:dyDescent="0.3">
      <c r="A2143" s="43"/>
      <c r="B2143" s="724"/>
      <c r="C2143" s="725"/>
      <c r="D2143" s="47"/>
      <c r="E2143" s="47"/>
      <c r="F2143" s="48"/>
      <c r="G2143" s="49"/>
      <c r="H2143" s="42"/>
    </row>
    <row r="2144" spans="1:8" x14ac:dyDescent="0.3">
      <c r="A2144" s="21" t="s">
        <v>37</v>
      </c>
      <c r="B2144" s="7"/>
      <c r="C2144" s="7"/>
      <c r="D2144" s="7"/>
      <c r="E2144" s="22"/>
      <c r="F2144" s="8"/>
      <c r="G2144" s="7"/>
      <c r="H2144" s="37">
        <f>ROUND(SUM(H2142:H2143),0)</f>
        <v>2051</v>
      </c>
    </row>
    <row r="2145" spans="1:8" x14ac:dyDescent="0.3">
      <c r="A2145" s="21"/>
      <c r="B2145" s="7"/>
      <c r="C2145" s="7"/>
      <c r="D2145" s="7"/>
      <c r="E2145" s="50"/>
      <c r="F2145" s="8"/>
      <c r="G2145" s="7"/>
      <c r="H2145" s="51"/>
    </row>
    <row r="2146" spans="1:8" x14ac:dyDescent="0.3">
      <c r="A2146" s="21" t="s">
        <v>38</v>
      </c>
      <c r="B2146" s="7"/>
      <c r="C2146" s="7"/>
      <c r="D2146" s="7"/>
      <c r="E2146" s="22"/>
      <c r="F2146" s="8"/>
      <c r="G2146" s="7"/>
      <c r="H2146" s="37">
        <f>H2125+H2132+H2138+H2144</f>
        <v>175782.22</v>
      </c>
    </row>
    <row r="2147" spans="1:8" x14ac:dyDescent="0.3">
      <c r="A2147" s="21" t="s">
        <v>39</v>
      </c>
      <c r="B2147" s="7"/>
      <c r="C2147" s="7"/>
      <c r="D2147" s="7"/>
      <c r="E2147" s="22"/>
      <c r="F2147" s="8"/>
      <c r="G2147" s="7"/>
      <c r="H2147" s="52">
        <f>+SUM(H2148:H2151)</f>
        <v>52646.774890000001</v>
      </c>
    </row>
    <row r="2148" spans="1:8" x14ac:dyDescent="0.3">
      <c r="A2148" s="21"/>
      <c r="B2148" s="7"/>
      <c r="C2148" s="7"/>
      <c r="D2148" s="7"/>
      <c r="E2148" s="22"/>
      <c r="F2148" s="48" t="s">
        <v>40</v>
      </c>
      <c r="G2148" s="53">
        <v>0.23</v>
      </c>
      <c r="H2148" s="54">
        <f>+G2148*H2146</f>
        <v>40429.910600000003</v>
      </c>
    </row>
    <row r="2149" spans="1:8" x14ac:dyDescent="0.3">
      <c r="A2149" s="21"/>
      <c r="B2149" s="7"/>
      <c r="C2149" s="7"/>
      <c r="D2149" s="7"/>
      <c r="E2149" s="22"/>
      <c r="F2149" s="48" t="s">
        <v>41</v>
      </c>
      <c r="G2149" s="53">
        <v>0.01</v>
      </c>
      <c r="H2149" s="54">
        <f>+G2149*H2146</f>
        <v>1757.8222000000001</v>
      </c>
    </row>
    <row r="2150" spans="1:8" x14ac:dyDescent="0.3">
      <c r="A2150" s="21"/>
      <c r="B2150" s="7"/>
      <c r="C2150" s="7"/>
      <c r="D2150" s="7"/>
      <c r="E2150" s="22"/>
      <c r="F2150" s="48" t="s">
        <v>42</v>
      </c>
      <c r="G2150" s="53">
        <v>0.05</v>
      </c>
      <c r="H2150" s="54">
        <f>+G2150*H2146</f>
        <v>8789.1110000000008</v>
      </c>
    </row>
    <row r="2151" spans="1:8" x14ac:dyDescent="0.3">
      <c r="A2151" s="21"/>
      <c r="B2151" s="7"/>
      <c r="C2151" s="7"/>
      <c r="D2151" s="7"/>
      <c r="E2151" s="22"/>
      <c r="F2151" s="48" t="s">
        <v>43</v>
      </c>
      <c r="G2151" s="53">
        <v>0.19</v>
      </c>
      <c r="H2151" s="54">
        <f>+G2151*H2150</f>
        <v>1669.9310900000003</v>
      </c>
    </row>
    <row r="2152" spans="1:8" x14ac:dyDescent="0.3">
      <c r="A2152" s="21"/>
      <c r="B2152" s="7"/>
      <c r="C2152" s="7"/>
      <c r="D2152" s="7"/>
      <c r="E2152" s="22"/>
      <c r="F2152" s="726" t="s">
        <v>44</v>
      </c>
      <c r="G2152" s="726"/>
      <c r="H2152" s="55">
        <f>+ROUND(H2146+H2147,0)</f>
        <v>228429</v>
      </c>
    </row>
    <row r="2153" spans="1:8" x14ac:dyDescent="0.3">
      <c r="A2153" s="21"/>
      <c r="B2153" s="7"/>
      <c r="C2153" s="7"/>
      <c r="D2153" s="7"/>
      <c r="E2153" s="22"/>
      <c r="F2153" s="8"/>
      <c r="G2153" s="7"/>
      <c r="H2153" s="56"/>
    </row>
    <row r="2154" spans="1:8" ht="16.2" thickBot="1" x14ac:dyDescent="0.35">
      <c r="A2154" s="17"/>
      <c r="B2154" s="18"/>
      <c r="C2154" s="7"/>
      <c r="D2154" s="7"/>
      <c r="E2154" s="22"/>
      <c r="F2154" s="19"/>
      <c r="G2154" s="18"/>
      <c r="H2154" s="20"/>
    </row>
    <row r="2155" spans="1:8" ht="16.2" thickTop="1" x14ac:dyDescent="0.3">
      <c r="A2155" s="6"/>
      <c r="B2155" s="7"/>
      <c r="C2155" s="57"/>
      <c r="D2155" s="58"/>
      <c r="E2155" s="57"/>
      <c r="F2155" s="8"/>
      <c r="G2155" s="7"/>
      <c r="H2155" s="59"/>
    </row>
    <row r="2156" spans="1:8" x14ac:dyDescent="0.3">
      <c r="A2156" s="6"/>
      <c r="B2156" s="7"/>
      <c r="C2156" s="22"/>
      <c r="D2156" s="7"/>
      <c r="E2156" s="22"/>
      <c r="F2156" s="8"/>
      <c r="G2156" s="7"/>
      <c r="H2156" s="59"/>
    </row>
    <row r="2157" spans="1:8" x14ac:dyDescent="0.3">
      <c r="A2157" s="6"/>
      <c r="B2157" s="7"/>
      <c r="C2157" s="22"/>
      <c r="D2157" s="7"/>
      <c r="E2157" s="22"/>
      <c r="F2157" s="8"/>
      <c r="G2157" s="7"/>
      <c r="H2157" s="59"/>
    </row>
    <row r="2158" spans="1:8" x14ac:dyDescent="0.3">
      <c r="A2158" s="6"/>
      <c r="B2158" s="7"/>
      <c r="C2158" s="22"/>
      <c r="D2158" s="7"/>
      <c r="E2158" s="22"/>
      <c r="F2158" s="8"/>
      <c r="G2158" s="7"/>
      <c r="H2158" s="59"/>
    </row>
    <row r="2159" spans="1:8" ht="16.2" thickBot="1" x14ac:dyDescent="0.35">
      <c r="A2159" s="6"/>
      <c r="B2159" s="7"/>
      <c r="C2159" s="7"/>
      <c r="D2159" s="7"/>
      <c r="E2159" s="22"/>
      <c r="F2159" s="699"/>
      <c r="G2159" s="699"/>
      <c r="H2159" s="700"/>
    </row>
    <row r="2160" spans="1:8" x14ac:dyDescent="0.3">
      <c r="A2160" s="60" t="s">
        <v>45</v>
      </c>
      <c r="B2160" s="61"/>
      <c r="C2160" s="61"/>
      <c r="D2160" s="61"/>
      <c r="E2160" s="22"/>
      <c r="F2160" s="8" t="s">
        <v>46</v>
      </c>
      <c r="G2160" s="7"/>
      <c r="H2160" s="9"/>
    </row>
    <row r="2161" spans="1:8" ht="16.2" thickBot="1" x14ac:dyDescent="0.35">
      <c r="A2161" s="484"/>
      <c r="B2161" s="482"/>
      <c r="C2161" s="482"/>
      <c r="D2161" s="482"/>
      <c r="E2161" s="482"/>
      <c r="F2161" s="483"/>
      <c r="G2161" s="482"/>
      <c r="H2161" s="481"/>
    </row>
    <row r="2162" spans="1:8" x14ac:dyDescent="0.3">
      <c r="A2162" s="1"/>
      <c r="B2162" s="2"/>
      <c r="C2162" s="2"/>
      <c r="D2162" s="2"/>
      <c r="E2162" s="2"/>
      <c r="F2162" s="3"/>
      <c r="G2162" s="2"/>
      <c r="H2162" s="4"/>
    </row>
    <row r="2163" spans="1:8" ht="88.95" customHeight="1" thickBot="1" x14ac:dyDescent="0.55000000000000004">
      <c r="A2163" s="727" t="str">
        <f>+$A$2</f>
        <v>REPARACIONES LOCATIVAS LABORATORIO GENETICA REGIONAL NOR OCCIDENTE DEL INSTITUTO NACIONAL DE MEDICINA LEGAL Y CIENCIAS FORENSES.</v>
      </c>
      <c r="B2163" s="728"/>
      <c r="C2163" s="728"/>
      <c r="D2163" s="728"/>
      <c r="E2163" s="728"/>
      <c r="F2163" s="728"/>
      <c r="G2163" s="728"/>
      <c r="H2163" s="729"/>
    </row>
    <row r="2164" spans="1:8" ht="16.2" thickTop="1" x14ac:dyDescent="0.3">
      <c r="A2164" s="704" t="str">
        <f>+$A$64</f>
        <v>PRESUPUESTO SISTEMA ELÉCTRICO, ILUMINACIÓN Y ALARMAS PARA EL PROYECTO DE REPARACIONES LOCATIVAS SEDE MEDELLIN DEL  INSTITUTO NACIONAL DE MEDICINA LEGAL Y CIENCIAS FORENSES</v>
      </c>
      <c r="B2164" s="705"/>
      <c r="C2164" s="705"/>
      <c r="D2164" s="705"/>
      <c r="E2164" s="705"/>
      <c r="F2164" s="705"/>
      <c r="G2164" s="705"/>
      <c r="H2164" s="706"/>
    </row>
    <row r="2165" spans="1:8" x14ac:dyDescent="0.3">
      <c r="A2165" s="707"/>
      <c r="B2165" s="708"/>
      <c r="C2165" s="708"/>
      <c r="D2165" s="708"/>
      <c r="E2165" s="708"/>
      <c r="F2165" s="708"/>
      <c r="G2165" s="708"/>
      <c r="H2165" s="709"/>
    </row>
    <row r="2166" spans="1:8" x14ac:dyDescent="0.3">
      <c r="A2166" s="710" t="s">
        <v>2</v>
      </c>
      <c r="B2166" s="711"/>
      <c r="C2166" s="711"/>
      <c r="D2166" s="711"/>
      <c r="E2166" s="711"/>
      <c r="F2166" s="711"/>
      <c r="G2166" s="711"/>
      <c r="H2166" s="712"/>
    </row>
    <row r="2167" spans="1:8" x14ac:dyDescent="0.3">
      <c r="A2167" s="6"/>
      <c r="B2167" s="7"/>
      <c r="C2167" s="7"/>
      <c r="D2167" s="7"/>
      <c r="E2167" s="7"/>
      <c r="F2167" s="8"/>
      <c r="G2167" s="7"/>
      <c r="H2167" s="9"/>
    </row>
    <row r="2168" spans="1:8" x14ac:dyDescent="0.3">
      <c r="A2168" s="10" t="s">
        <v>3</v>
      </c>
      <c r="B2168" s="11" t="str">
        <f>+'[1]BASE DEL PRESUPUESTO'!$B$70</f>
        <v>3.1.40</v>
      </c>
      <c r="C2168" s="12" t="s">
        <v>4</v>
      </c>
      <c r="D2168" s="11" t="str">
        <f>+'[1]BASE DEL PRESUPUESTO'!$D$70</f>
        <v>M</v>
      </c>
      <c r="E2168" s="13" t="s">
        <v>5</v>
      </c>
      <c r="F2168" s="14">
        <f>H2196</f>
        <v>40565.599999999991</v>
      </c>
      <c r="G2168" s="12" t="s">
        <v>6</v>
      </c>
      <c r="H2168" s="15" t="str">
        <f>$H$69</f>
        <v>ENERO DE 2026</v>
      </c>
    </row>
    <row r="2169" spans="1:8" ht="55.5" customHeight="1" x14ac:dyDescent="0.3">
      <c r="A2169" s="16" t="s">
        <v>8</v>
      </c>
      <c r="B2169" s="713" t="str">
        <f>+'[1]BASE DEL PRESUPUESTO'!$C$70</f>
        <v>Suministro de materiales y mano de obra para montaje e instalación de tapa para bandeja portacables electrozincada de 30 x 5,4 cm (Ancho x Alto); (Incluye ganchos y elementos consumibles para su correcta instalación).</v>
      </c>
      <c r="C2169" s="713"/>
      <c r="D2169" s="713"/>
      <c r="E2169" s="713"/>
      <c r="F2169" s="713"/>
      <c r="G2169" s="713"/>
      <c r="H2169" s="714"/>
    </row>
    <row r="2170" spans="1:8" ht="16.2" thickBot="1" x14ac:dyDescent="0.35">
      <c r="A2170" s="17"/>
      <c r="B2170" s="18"/>
      <c r="C2170" s="18"/>
      <c r="D2170" s="18"/>
      <c r="E2170" s="18"/>
      <c r="F2170" s="19"/>
      <c r="G2170" s="18"/>
      <c r="H2170" s="20"/>
    </row>
    <row r="2171" spans="1:8" ht="16.2" thickTop="1" x14ac:dyDescent="0.3">
      <c r="A2171" s="21" t="s">
        <v>9</v>
      </c>
      <c r="B2171" s="7"/>
      <c r="C2171" s="7"/>
      <c r="D2171" s="7"/>
      <c r="E2171" s="22"/>
      <c r="F2171" s="8"/>
      <c r="G2171" s="7"/>
      <c r="H2171" s="9"/>
    </row>
    <row r="2172" spans="1:8" x14ac:dyDescent="0.3">
      <c r="A2172" s="23" t="s">
        <v>10</v>
      </c>
      <c r="B2172" s="24" t="s">
        <v>11</v>
      </c>
      <c r="C2172" s="25"/>
      <c r="D2172" s="25"/>
      <c r="E2172" s="26" t="s">
        <v>12</v>
      </c>
      <c r="F2172" s="27" t="s">
        <v>13</v>
      </c>
      <c r="G2172" s="26" t="s">
        <v>14</v>
      </c>
      <c r="H2172" s="28" t="s">
        <v>15</v>
      </c>
    </row>
    <row r="2173" spans="1:8" x14ac:dyDescent="0.3">
      <c r="A2173" s="29"/>
      <c r="B2173" s="715" t="str">
        <f>+'[1]Estudio de Mercado'!$C$91</f>
        <v>Tapa para bandeja rejiband 300mm x 3m</v>
      </c>
      <c r="C2173" s="716"/>
      <c r="D2173" s="717"/>
      <c r="E2173" s="30">
        <v>0.33</v>
      </c>
      <c r="F2173" s="31" t="s">
        <v>16</v>
      </c>
      <c r="G2173" s="32">
        <v>94930</v>
      </c>
      <c r="H2173" s="33">
        <f>+E2173*G2173</f>
        <v>31326.9</v>
      </c>
    </row>
    <row r="2174" spans="1:8" x14ac:dyDescent="0.3">
      <c r="A2174" s="35"/>
      <c r="B2174" s="715" t="s">
        <v>17</v>
      </c>
      <c r="C2174" s="716"/>
      <c r="D2174" s="717"/>
      <c r="E2174" s="30">
        <v>1</v>
      </c>
      <c r="F2174" s="31" t="s">
        <v>18</v>
      </c>
      <c r="G2174" s="34">
        <f>'[1]Estudio de Mercado'!$P$234</f>
        <v>2556</v>
      </c>
      <c r="H2174" s="33">
        <f>+E2174*G2174</f>
        <v>2556</v>
      </c>
    </row>
    <row r="2175" spans="1:8" x14ac:dyDescent="0.3">
      <c r="A2175" s="21" t="s">
        <v>19</v>
      </c>
      <c r="B2175" s="7"/>
      <c r="C2175" s="7"/>
      <c r="D2175" s="7"/>
      <c r="E2175" s="22"/>
      <c r="F2175" s="8"/>
      <c r="G2175" s="7"/>
      <c r="H2175" s="37">
        <f>ROUND(SUM(H2173:H2174),0)</f>
        <v>33883</v>
      </c>
    </row>
    <row r="2176" spans="1:8" x14ac:dyDescent="0.3">
      <c r="A2176" s="6"/>
      <c r="B2176" s="7"/>
      <c r="C2176" s="7"/>
      <c r="D2176" s="7"/>
      <c r="E2176" s="22"/>
      <c r="F2176" s="8"/>
      <c r="G2176" s="7"/>
      <c r="H2176" s="9"/>
    </row>
    <row r="2177" spans="1:8" x14ac:dyDescent="0.3">
      <c r="A2177" s="21" t="s">
        <v>20</v>
      </c>
      <c r="B2177" s="7"/>
      <c r="C2177" s="7"/>
      <c r="D2177" s="7"/>
      <c r="E2177" s="22"/>
      <c r="F2177" s="8"/>
      <c r="G2177" s="7"/>
      <c r="H2177" s="9"/>
    </row>
    <row r="2178" spans="1:8" x14ac:dyDescent="0.3">
      <c r="A2178" s="23" t="s">
        <v>10</v>
      </c>
      <c r="B2178" s="26" t="s">
        <v>11</v>
      </c>
      <c r="C2178" s="71" t="s">
        <v>12</v>
      </c>
      <c r="D2178" s="26" t="s">
        <v>13</v>
      </c>
      <c r="E2178" s="718" t="s">
        <v>21</v>
      </c>
      <c r="F2178" s="719"/>
      <c r="G2178" s="26" t="s">
        <v>47</v>
      </c>
      <c r="H2178" s="38" t="s">
        <v>14</v>
      </c>
    </row>
    <row r="2179" spans="1:8" ht="31.2" x14ac:dyDescent="0.3">
      <c r="A2179" s="29"/>
      <c r="B2179" s="72" t="s">
        <v>23</v>
      </c>
      <c r="C2179" s="40">
        <v>1</v>
      </c>
      <c r="D2179" s="40" t="s">
        <v>24</v>
      </c>
      <c r="E2179" s="720">
        <f>+'[1]1- CUADRILLAS'!$D$47</f>
        <v>53500</v>
      </c>
      <c r="F2179" s="721"/>
      <c r="G2179" s="41">
        <v>0.10488971962616812</v>
      </c>
      <c r="H2179" s="42">
        <f>((E2179+F2179)*C2179)*G2179</f>
        <v>5611.5999999999949</v>
      </c>
    </row>
    <row r="2180" spans="1:8" x14ac:dyDescent="0.3">
      <c r="A2180" s="43"/>
      <c r="B2180" s="44"/>
      <c r="C2180" s="40"/>
      <c r="D2180" s="40"/>
      <c r="E2180" s="722"/>
      <c r="F2180" s="723"/>
      <c r="G2180" s="41"/>
      <c r="H2180" s="42">
        <f>((E2180+F2180)*C2180)*G2180</f>
        <v>0</v>
      </c>
    </row>
    <row r="2181" spans="1:8" x14ac:dyDescent="0.3">
      <c r="A2181" s="43"/>
      <c r="B2181" s="44"/>
      <c r="C2181" s="40"/>
      <c r="D2181" s="40"/>
      <c r="E2181" s="722"/>
      <c r="F2181" s="723"/>
      <c r="G2181" s="40"/>
      <c r="H2181" s="42"/>
    </row>
    <row r="2182" spans="1:8" x14ac:dyDescent="0.3">
      <c r="A2182" s="21" t="s">
        <v>25</v>
      </c>
      <c r="B2182" s="7"/>
      <c r="C2182" s="7"/>
      <c r="D2182" s="7"/>
      <c r="E2182" s="22"/>
      <c r="F2182" s="8"/>
      <c r="G2182" s="7"/>
      <c r="H2182" s="37">
        <f>(SUM(H2179:H2181))</f>
        <v>5611.5999999999949</v>
      </c>
    </row>
    <row r="2183" spans="1:8" x14ac:dyDescent="0.3">
      <c r="A2183" s="6"/>
      <c r="B2183" s="7"/>
      <c r="C2183" s="7"/>
      <c r="D2183" s="7"/>
      <c r="E2183" s="22"/>
      <c r="F2183" s="8"/>
      <c r="G2183" s="7"/>
      <c r="H2183" s="9"/>
    </row>
    <row r="2184" spans="1:8" x14ac:dyDescent="0.3">
      <c r="A2184" s="21" t="s">
        <v>26</v>
      </c>
      <c r="B2184" s="7"/>
      <c r="C2184" s="7"/>
      <c r="D2184" s="7"/>
      <c r="E2184" s="22"/>
      <c r="F2184" s="8"/>
      <c r="G2184" s="7"/>
      <c r="H2184" s="9"/>
    </row>
    <row r="2185" spans="1:8" x14ac:dyDescent="0.3">
      <c r="A2185" s="23" t="s">
        <v>10</v>
      </c>
      <c r="B2185" s="718" t="s">
        <v>11</v>
      </c>
      <c r="C2185" s="719"/>
      <c r="D2185" s="71" t="s">
        <v>12</v>
      </c>
      <c r="E2185" s="26" t="s">
        <v>13</v>
      </c>
      <c r="F2185" s="27" t="s">
        <v>22</v>
      </c>
      <c r="G2185" s="26" t="s">
        <v>48</v>
      </c>
      <c r="H2185" s="38" t="s">
        <v>14</v>
      </c>
    </row>
    <row r="2186" spans="1:8" x14ac:dyDescent="0.3">
      <c r="A2186" s="43"/>
      <c r="B2186" s="724" t="s">
        <v>28</v>
      </c>
      <c r="C2186" s="725"/>
      <c r="D2186" s="40">
        <v>1</v>
      </c>
      <c r="E2186" s="40" t="s">
        <v>29</v>
      </c>
      <c r="F2186" s="41">
        <v>0.08</v>
      </c>
      <c r="G2186" s="40">
        <f>+H2182*0.1</f>
        <v>561.15999999999951</v>
      </c>
      <c r="H2186" s="42">
        <f>+G2186*D2186*F2186</f>
        <v>44.892799999999959</v>
      </c>
    </row>
    <row r="2187" spans="1:8" x14ac:dyDescent="0.3">
      <c r="A2187" s="43"/>
      <c r="B2187" s="724"/>
      <c r="C2187" s="725"/>
      <c r="D2187" s="40"/>
      <c r="E2187" s="40"/>
      <c r="F2187" s="41"/>
      <c r="G2187" s="40"/>
      <c r="H2187" s="42">
        <f>+G2187*D2187*F2187</f>
        <v>0</v>
      </c>
    </row>
    <row r="2188" spans="1:8" x14ac:dyDescent="0.3">
      <c r="A2188" s="21" t="s">
        <v>31</v>
      </c>
      <c r="B2188" s="7"/>
      <c r="C2188" s="7"/>
      <c r="D2188" s="7"/>
      <c r="E2188" s="22"/>
      <c r="F2188" s="8"/>
      <c r="G2188" s="7"/>
      <c r="H2188" s="37">
        <f>ROUND(SUM(H2186:H2187),0)</f>
        <v>45</v>
      </c>
    </row>
    <row r="2189" spans="1:8" x14ac:dyDescent="0.3">
      <c r="A2189" s="6"/>
      <c r="B2189" s="7"/>
      <c r="C2189" s="7"/>
      <c r="D2189" s="7"/>
      <c r="E2189" s="22"/>
      <c r="F2189" s="8"/>
      <c r="G2189" s="7"/>
      <c r="H2189" s="9"/>
    </row>
    <row r="2190" spans="1:8" x14ac:dyDescent="0.3">
      <c r="A2190" s="21" t="s">
        <v>32</v>
      </c>
      <c r="B2190" s="7"/>
      <c r="C2190" s="7"/>
      <c r="D2190" s="7"/>
      <c r="E2190" s="22"/>
      <c r="F2190" s="8"/>
      <c r="G2190" s="7"/>
      <c r="H2190" s="9"/>
    </row>
    <row r="2191" spans="1:8" x14ac:dyDescent="0.3">
      <c r="A2191" s="23" t="s">
        <v>10</v>
      </c>
      <c r="B2191" s="718" t="s">
        <v>11</v>
      </c>
      <c r="C2191" s="719"/>
      <c r="D2191" s="26" t="s">
        <v>13</v>
      </c>
      <c r="E2191" s="26" t="s">
        <v>12</v>
      </c>
      <c r="F2191" s="27" t="s">
        <v>33</v>
      </c>
      <c r="G2191" s="26" t="s">
        <v>34</v>
      </c>
      <c r="H2191" s="38" t="s">
        <v>14</v>
      </c>
    </row>
    <row r="2192" spans="1:8" x14ac:dyDescent="0.3">
      <c r="A2192" s="43"/>
      <c r="B2192" s="724" t="s">
        <v>35</v>
      </c>
      <c r="C2192" s="725"/>
      <c r="D2192" s="40" t="s">
        <v>36</v>
      </c>
      <c r="E2192" s="40">
        <v>1</v>
      </c>
      <c r="F2192" s="45">
        <f>'[1]Estudio de Mercado'!$P$483</f>
        <v>102570</v>
      </c>
      <c r="G2192" s="46">
        <v>0.01</v>
      </c>
      <c r="H2192" s="42">
        <f>+F2192*G2192</f>
        <v>1025.7</v>
      </c>
    </row>
    <row r="2193" spans="1:8" x14ac:dyDescent="0.3">
      <c r="A2193" s="43"/>
      <c r="B2193" s="724"/>
      <c r="C2193" s="725"/>
      <c r="D2193" s="47"/>
      <c r="E2193" s="47"/>
      <c r="F2193" s="48"/>
      <c r="G2193" s="49"/>
      <c r="H2193" s="42"/>
    </row>
    <row r="2194" spans="1:8" x14ac:dyDescent="0.3">
      <c r="A2194" s="21" t="s">
        <v>37</v>
      </c>
      <c r="B2194" s="7"/>
      <c r="C2194" s="7"/>
      <c r="D2194" s="7"/>
      <c r="E2194" s="22"/>
      <c r="F2194" s="8"/>
      <c r="G2194" s="7"/>
      <c r="H2194" s="37">
        <f>ROUND(SUM(H2192:H2193),0)</f>
        <v>1026</v>
      </c>
    </row>
    <row r="2195" spans="1:8" x14ac:dyDescent="0.3">
      <c r="A2195" s="21"/>
      <c r="B2195" s="7"/>
      <c r="C2195" s="7"/>
      <c r="D2195" s="7"/>
      <c r="E2195" s="50"/>
      <c r="F2195" s="8"/>
      <c r="G2195" s="7"/>
      <c r="H2195" s="51"/>
    </row>
    <row r="2196" spans="1:8" x14ac:dyDescent="0.3">
      <c r="A2196" s="21" t="s">
        <v>38</v>
      </c>
      <c r="B2196" s="7"/>
      <c r="C2196" s="7"/>
      <c r="D2196" s="7"/>
      <c r="E2196" s="22"/>
      <c r="F2196" s="8"/>
      <c r="G2196" s="7"/>
      <c r="H2196" s="37">
        <f>H2175+H2182+H2188+H2194</f>
        <v>40565.599999999991</v>
      </c>
    </row>
    <row r="2197" spans="1:8" x14ac:dyDescent="0.3">
      <c r="A2197" s="21" t="s">
        <v>39</v>
      </c>
      <c r="B2197" s="7"/>
      <c r="C2197" s="7"/>
      <c r="D2197" s="7"/>
      <c r="E2197" s="22"/>
      <c r="F2197" s="8"/>
      <c r="G2197" s="7"/>
      <c r="H2197" s="52">
        <f>+SUM(H2198:H2201)</f>
        <v>12149.397199999998</v>
      </c>
    </row>
    <row r="2198" spans="1:8" x14ac:dyDescent="0.3">
      <c r="A2198" s="21"/>
      <c r="B2198" s="7"/>
      <c r="C2198" s="7"/>
      <c r="D2198" s="7"/>
      <c r="E2198" s="22"/>
      <c r="F2198" s="48" t="s">
        <v>40</v>
      </c>
      <c r="G2198" s="53">
        <v>0.23</v>
      </c>
      <c r="H2198" s="54">
        <f>+G2198*H2196</f>
        <v>9330.0879999999979</v>
      </c>
    </row>
    <row r="2199" spans="1:8" x14ac:dyDescent="0.3">
      <c r="A2199" s="21"/>
      <c r="B2199" s="7"/>
      <c r="C2199" s="7"/>
      <c r="D2199" s="7"/>
      <c r="E2199" s="22"/>
      <c r="F2199" s="48" t="s">
        <v>41</v>
      </c>
      <c r="G2199" s="53">
        <v>0.01</v>
      </c>
      <c r="H2199" s="54">
        <f>+G2199*H2196</f>
        <v>405.65599999999995</v>
      </c>
    </row>
    <row r="2200" spans="1:8" x14ac:dyDescent="0.3">
      <c r="A2200" s="21"/>
      <c r="B2200" s="7"/>
      <c r="C2200" s="7"/>
      <c r="D2200" s="7"/>
      <c r="E2200" s="22"/>
      <c r="F2200" s="48" t="s">
        <v>42</v>
      </c>
      <c r="G2200" s="53">
        <v>0.05</v>
      </c>
      <c r="H2200" s="54">
        <f>+G2200*H2196</f>
        <v>2028.2799999999997</v>
      </c>
    </row>
    <row r="2201" spans="1:8" x14ac:dyDescent="0.3">
      <c r="A2201" s="21"/>
      <c r="B2201" s="7"/>
      <c r="C2201" s="7"/>
      <c r="D2201" s="7"/>
      <c r="E2201" s="22"/>
      <c r="F2201" s="48" t="s">
        <v>43</v>
      </c>
      <c r="G2201" s="53">
        <v>0.19</v>
      </c>
      <c r="H2201" s="54">
        <f>+G2201*H2200</f>
        <v>385.37319999999994</v>
      </c>
    </row>
    <row r="2202" spans="1:8" x14ac:dyDescent="0.3">
      <c r="A2202" s="21"/>
      <c r="B2202" s="7"/>
      <c r="C2202" s="7"/>
      <c r="D2202" s="7"/>
      <c r="E2202" s="22"/>
      <c r="F2202" s="726" t="s">
        <v>44</v>
      </c>
      <c r="G2202" s="726"/>
      <c r="H2202" s="55">
        <f>+ROUND(H2196+H2197,0)</f>
        <v>52715</v>
      </c>
    </row>
    <row r="2203" spans="1:8" x14ac:dyDescent="0.3">
      <c r="A2203" s="21"/>
      <c r="B2203" s="7"/>
      <c r="C2203" s="7"/>
      <c r="D2203" s="7"/>
      <c r="E2203" s="22"/>
      <c r="F2203" s="8"/>
      <c r="G2203" s="7"/>
      <c r="H2203" s="56"/>
    </row>
    <row r="2204" spans="1:8" ht="16.2" thickBot="1" x14ac:dyDescent="0.35">
      <c r="A2204" s="17"/>
      <c r="B2204" s="18"/>
      <c r="C2204" s="7"/>
      <c r="D2204" s="7"/>
      <c r="E2204" s="22"/>
      <c r="F2204" s="19"/>
      <c r="G2204" s="18"/>
      <c r="H2204" s="20"/>
    </row>
    <row r="2205" spans="1:8" ht="16.2" thickTop="1" x14ac:dyDescent="0.3">
      <c r="A2205" s="6"/>
      <c r="B2205" s="7"/>
      <c r="C2205" s="57"/>
      <c r="D2205" s="58"/>
      <c r="E2205" s="57"/>
      <c r="F2205" s="8"/>
      <c r="G2205" s="7"/>
      <c r="H2205" s="59"/>
    </row>
    <row r="2206" spans="1:8" x14ac:dyDescent="0.3">
      <c r="A2206" s="6"/>
      <c r="B2206" s="7"/>
      <c r="C2206" s="22"/>
      <c r="D2206" s="7"/>
      <c r="E2206" s="22"/>
      <c r="F2206" s="8"/>
      <c r="G2206" s="7"/>
      <c r="H2206" s="59"/>
    </row>
    <row r="2207" spans="1:8" x14ac:dyDescent="0.3">
      <c r="A2207" s="6"/>
      <c r="B2207" s="7"/>
      <c r="C2207" s="22"/>
      <c r="D2207" s="7"/>
      <c r="E2207" s="22"/>
      <c r="F2207" s="8"/>
      <c r="G2207" s="7"/>
      <c r="H2207" s="59"/>
    </row>
    <row r="2208" spans="1:8" x14ac:dyDescent="0.3">
      <c r="A2208" s="6"/>
      <c r="B2208" s="7"/>
      <c r="C2208" s="22"/>
      <c r="D2208" s="7"/>
      <c r="E2208" s="22"/>
      <c r="F2208" s="8"/>
      <c r="G2208" s="7"/>
      <c r="H2208" s="59"/>
    </row>
    <row r="2209" spans="1:8" ht="16.2" thickBot="1" x14ac:dyDescent="0.35">
      <c r="A2209" s="6"/>
      <c r="B2209" s="7"/>
      <c r="C2209" s="7"/>
      <c r="D2209" s="7"/>
      <c r="E2209" s="22"/>
      <c r="F2209" s="699"/>
      <c r="G2209" s="699"/>
      <c r="H2209" s="700"/>
    </row>
    <row r="2210" spans="1:8" x14ac:dyDescent="0.3">
      <c r="A2210" s="60" t="s">
        <v>45</v>
      </c>
      <c r="B2210" s="61"/>
      <c r="C2210" s="61"/>
      <c r="D2210" s="61"/>
      <c r="E2210" s="22"/>
      <c r="F2210" s="8" t="s">
        <v>46</v>
      </c>
      <c r="G2210" s="7"/>
      <c r="H2210" s="9"/>
    </row>
    <row r="2211" spans="1:8" ht="16.2" thickBot="1" x14ac:dyDescent="0.35">
      <c r="A2211" s="484"/>
      <c r="B2211" s="482"/>
      <c r="C2211" s="482"/>
      <c r="D2211" s="482"/>
      <c r="E2211" s="482"/>
      <c r="F2211" s="483"/>
      <c r="G2211" s="482"/>
      <c r="H2211" s="481"/>
    </row>
    <row r="2212" spans="1:8" x14ac:dyDescent="0.3">
      <c r="A2212" s="1"/>
      <c r="B2212" s="2"/>
      <c r="C2212" s="2"/>
      <c r="D2212" s="2"/>
      <c r="E2212" s="2"/>
      <c r="F2212" s="3"/>
      <c r="G2212" s="2"/>
      <c r="H2212" s="4"/>
    </row>
    <row r="2213" spans="1:8" ht="92.4" customHeight="1" thickBot="1" x14ac:dyDescent="0.55000000000000004">
      <c r="A2213" s="727" t="str">
        <f>+$A$2</f>
        <v>REPARACIONES LOCATIVAS LABORATORIO GENETICA REGIONAL NOR OCCIDENTE DEL INSTITUTO NACIONAL DE MEDICINA LEGAL Y CIENCIAS FORENSES.</v>
      </c>
      <c r="B2213" s="728"/>
      <c r="C2213" s="728"/>
      <c r="D2213" s="728"/>
      <c r="E2213" s="728"/>
      <c r="F2213" s="728"/>
      <c r="G2213" s="728"/>
      <c r="H2213" s="729"/>
    </row>
    <row r="2214" spans="1:8" ht="16.2" thickTop="1" x14ac:dyDescent="0.3">
      <c r="A2214" s="704" t="str">
        <f>+$A$64</f>
        <v>PRESUPUESTO SISTEMA ELÉCTRICO, ILUMINACIÓN Y ALARMAS PARA EL PROYECTO DE REPARACIONES LOCATIVAS SEDE MEDELLIN DEL  INSTITUTO NACIONAL DE MEDICINA LEGAL Y CIENCIAS FORENSES</v>
      </c>
      <c r="B2214" s="705"/>
      <c r="C2214" s="705"/>
      <c r="D2214" s="705"/>
      <c r="E2214" s="705"/>
      <c r="F2214" s="705"/>
      <c r="G2214" s="705"/>
      <c r="H2214" s="706"/>
    </row>
    <row r="2215" spans="1:8" x14ac:dyDescent="0.3">
      <c r="A2215" s="707"/>
      <c r="B2215" s="708"/>
      <c r="C2215" s="708"/>
      <c r="D2215" s="708"/>
      <c r="E2215" s="708"/>
      <c r="F2215" s="708"/>
      <c r="G2215" s="708"/>
      <c r="H2215" s="709"/>
    </row>
    <row r="2216" spans="1:8" x14ac:dyDescent="0.3">
      <c r="A2216" s="710" t="s">
        <v>2</v>
      </c>
      <c r="B2216" s="711"/>
      <c r="C2216" s="711"/>
      <c r="D2216" s="711"/>
      <c r="E2216" s="711"/>
      <c r="F2216" s="711"/>
      <c r="G2216" s="711"/>
      <c r="H2216" s="712"/>
    </row>
    <row r="2217" spans="1:8" x14ac:dyDescent="0.3">
      <c r="A2217" s="6"/>
      <c r="B2217" s="7"/>
      <c r="C2217" s="7"/>
      <c r="D2217" s="7"/>
      <c r="E2217" s="7"/>
      <c r="F2217" s="8"/>
      <c r="G2217" s="7"/>
      <c r="H2217" s="9"/>
    </row>
    <row r="2218" spans="1:8" x14ac:dyDescent="0.3">
      <c r="A2218" s="10" t="s">
        <v>3</v>
      </c>
      <c r="B2218" s="11" t="str">
        <f>+'[1]BASE DEL PRESUPUESTO'!$B$71</f>
        <v>3.1.41</v>
      </c>
      <c r="C2218" s="12" t="s">
        <v>4</v>
      </c>
      <c r="D2218" s="11" t="str">
        <f>+'[1]BASE DEL PRESUPUESTO'!$D$71</f>
        <v>M</v>
      </c>
      <c r="E2218" s="13" t="s">
        <v>5</v>
      </c>
      <c r="F2218" s="14">
        <f>H2248</f>
        <v>230763.37</v>
      </c>
      <c r="G2218" s="12" t="s">
        <v>6</v>
      </c>
      <c r="H2218" s="15" t="str">
        <f>$H$69</f>
        <v>ENERO DE 2026</v>
      </c>
    </row>
    <row r="2219" spans="1:8" ht="55.5" customHeight="1" x14ac:dyDescent="0.3">
      <c r="A2219" s="16" t="s">
        <v>8</v>
      </c>
      <c r="B2219" s="713" t="str">
        <f>+'[1]BASE DEL PRESUPUESTO'!$C$71</f>
        <v>Suministro e instalación de acometida en  cable de cobre calibre 2(3x1/0F+1/0N)+1/0T AWG LSZH, incluye termoencogible, terminales de ponchar, cinta y demás accesorios para su correcto funcionamiento, incluye conexión en los dos extremos.</v>
      </c>
      <c r="C2219" s="713"/>
      <c r="D2219" s="713"/>
      <c r="E2219" s="713"/>
      <c r="F2219" s="713"/>
      <c r="G2219" s="713"/>
      <c r="H2219" s="714"/>
    </row>
    <row r="2220" spans="1:8" ht="16.2" thickBot="1" x14ac:dyDescent="0.35">
      <c r="A2220" s="17"/>
      <c r="B2220" s="18"/>
      <c r="C2220" s="18"/>
      <c r="D2220" s="18"/>
      <c r="E2220" s="18"/>
      <c r="F2220" s="19"/>
      <c r="G2220" s="18"/>
      <c r="H2220" s="20"/>
    </row>
    <row r="2221" spans="1:8" ht="16.2" thickTop="1" x14ac:dyDescent="0.3">
      <c r="A2221" s="21" t="s">
        <v>9</v>
      </c>
      <c r="B2221" s="7"/>
      <c r="C2221" s="7"/>
      <c r="D2221" s="7"/>
      <c r="E2221" s="22"/>
      <c r="F2221" s="8"/>
      <c r="G2221" s="7"/>
      <c r="H2221" s="9"/>
    </row>
    <row r="2222" spans="1:8" x14ac:dyDescent="0.3">
      <c r="A2222" s="23" t="s">
        <v>10</v>
      </c>
      <c r="B2222" s="24" t="s">
        <v>11</v>
      </c>
      <c r="C2222" s="25"/>
      <c r="D2222" s="25"/>
      <c r="E2222" s="26" t="s">
        <v>12</v>
      </c>
      <c r="F2222" s="27" t="s">
        <v>13</v>
      </c>
      <c r="G2222" s="26" t="s">
        <v>14</v>
      </c>
      <c r="H2222" s="28" t="s">
        <v>15</v>
      </c>
    </row>
    <row r="2223" spans="1:8" x14ac:dyDescent="0.3">
      <c r="A2223" s="29"/>
      <c r="B2223" s="715" t="str">
        <f>+'[1]Estudio de Mercado'!$C$21</f>
        <v>Cable de Cobre 1/0 AWG Libre Halogenos</v>
      </c>
      <c r="C2223" s="716"/>
      <c r="D2223" s="717"/>
      <c r="E2223" s="109">
        <v>5</v>
      </c>
      <c r="F2223" s="110" t="s">
        <v>16</v>
      </c>
      <c r="G2223" s="32">
        <v>37700</v>
      </c>
      <c r="H2223" s="33">
        <f>+E2223*G2223</f>
        <v>188500</v>
      </c>
    </row>
    <row r="2224" spans="1:8" x14ac:dyDescent="0.3">
      <c r="A2224" s="29"/>
      <c r="B2224" s="715" t="str">
        <f>+'[1]Estudio de Mercado'!$C$44</f>
        <v>Borna de Ponchar Estañada No 1/0 Barril Largo</v>
      </c>
      <c r="C2224" s="716"/>
      <c r="D2224" s="717"/>
      <c r="E2224" s="109">
        <v>0.4</v>
      </c>
      <c r="F2224" s="110" t="s">
        <v>13</v>
      </c>
      <c r="G2224" s="32">
        <f>+'[1]Estudio de Mercado'!$P$44</f>
        <v>4200</v>
      </c>
      <c r="H2224" s="33">
        <f>+E2224*G2224</f>
        <v>1680</v>
      </c>
    </row>
    <row r="2225" spans="1:8" x14ac:dyDescent="0.3">
      <c r="A2225" s="29"/>
      <c r="B2225" s="715" t="str">
        <f>+'[1]Estudio de Mercado'!$C$55</f>
        <v>Funda termoencogible para cable 1/0 - 3/0, 16mm</v>
      </c>
      <c r="C2225" s="716"/>
      <c r="D2225" s="717"/>
      <c r="E2225" s="109">
        <v>0.25</v>
      </c>
      <c r="F2225" s="110" t="s">
        <v>13</v>
      </c>
      <c r="G2225" s="32">
        <f>+'[1]Estudio de Mercado'!$P$55</f>
        <v>3100</v>
      </c>
      <c r="H2225" s="33">
        <f>+E2225*G2225</f>
        <v>775</v>
      </c>
    </row>
    <row r="2226" spans="1:8" x14ac:dyDescent="0.3">
      <c r="A2226" s="35"/>
      <c r="B2226" s="715" t="s">
        <v>17</v>
      </c>
      <c r="C2226" s="716"/>
      <c r="D2226" s="717"/>
      <c r="E2226" s="30">
        <v>1</v>
      </c>
      <c r="F2226" s="31" t="s">
        <v>18</v>
      </c>
      <c r="G2226" s="34">
        <f>'[1]Estudio de Mercado'!$P$234</f>
        <v>2556</v>
      </c>
      <c r="H2226" s="33">
        <f>+E2226*G2226</f>
        <v>2556</v>
      </c>
    </row>
    <row r="2227" spans="1:8" x14ac:dyDescent="0.3">
      <c r="A2227" s="21" t="s">
        <v>19</v>
      </c>
      <c r="B2227" s="7"/>
      <c r="C2227" s="7"/>
      <c r="D2227" s="7"/>
      <c r="E2227" s="22"/>
      <c r="F2227" s="8"/>
      <c r="G2227" s="7"/>
      <c r="H2227" s="37">
        <f>ROUND(SUM(H2223:H2226),0)</f>
        <v>193511</v>
      </c>
    </row>
    <row r="2228" spans="1:8" x14ac:dyDescent="0.3">
      <c r="A2228" s="6"/>
      <c r="B2228" s="7"/>
      <c r="C2228" s="7"/>
      <c r="D2228" s="7"/>
      <c r="E2228" s="22"/>
      <c r="F2228" s="8"/>
      <c r="G2228" s="7"/>
      <c r="H2228" s="9"/>
    </row>
    <row r="2229" spans="1:8" x14ac:dyDescent="0.3">
      <c r="A2229" s="21" t="s">
        <v>20</v>
      </c>
      <c r="B2229" s="7"/>
      <c r="C2229" s="7"/>
      <c r="D2229" s="7"/>
      <c r="E2229" s="22"/>
      <c r="F2229" s="8"/>
      <c r="G2229" s="7"/>
      <c r="H2229" s="9"/>
    </row>
    <row r="2230" spans="1:8" x14ac:dyDescent="0.3">
      <c r="A2230" s="23" t="s">
        <v>10</v>
      </c>
      <c r="B2230" s="26" t="s">
        <v>11</v>
      </c>
      <c r="C2230" s="71" t="s">
        <v>12</v>
      </c>
      <c r="D2230" s="26" t="s">
        <v>13</v>
      </c>
      <c r="E2230" s="718" t="s">
        <v>21</v>
      </c>
      <c r="F2230" s="719"/>
      <c r="G2230" s="26" t="s">
        <v>47</v>
      </c>
      <c r="H2230" s="38" t="s">
        <v>14</v>
      </c>
    </row>
    <row r="2231" spans="1:8" ht="31.2" x14ac:dyDescent="0.3">
      <c r="A2231" s="29"/>
      <c r="B2231" s="72" t="s">
        <v>23</v>
      </c>
      <c r="C2231" s="40">
        <v>1</v>
      </c>
      <c r="D2231" s="40" t="s">
        <v>24</v>
      </c>
      <c r="E2231" s="720">
        <f>+'[1]1- CUADRILLAS'!$D$47</f>
        <v>53500</v>
      </c>
      <c r="F2231" s="721"/>
      <c r="G2231" s="41">
        <v>0.54310971962616794</v>
      </c>
      <c r="H2231" s="42">
        <f>((E2231+F2231)*C2231)*G2231</f>
        <v>29056.369999999984</v>
      </c>
    </row>
    <row r="2232" spans="1:8" x14ac:dyDescent="0.3">
      <c r="A2232" s="43"/>
      <c r="B2232" s="44"/>
      <c r="C2232" s="40"/>
      <c r="D2232" s="40"/>
      <c r="E2232" s="722"/>
      <c r="F2232" s="723"/>
      <c r="G2232" s="41"/>
      <c r="H2232" s="42">
        <f>((E2232+F2232)*C2232)*G2232</f>
        <v>0</v>
      </c>
    </row>
    <row r="2233" spans="1:8" x14ac:dyDescent="0.3">
      <c r="A2233" s="43"/>
      <c r="B2233" s="44"/>
      <c r="C2233" s="40"/>
      <c r="D2233" s="40"/>
      <c r="E2233" s="722"/>
      <c r="F2233" s="723"/>
      <c r="G2233" s="40"/>
      <c r="H2233" s="42"/>
    </row>
    <row r="2234" spans="1:8" x14ac:dyDescent="0.3">
      <c r="A2234" s="21" t="s">
        <v>25</v>
      </c>
      <c r="B2234" s="7"/>
      <c r="C2234" s="7"/>
      <c r="D2234" s="7"/>
      <c r="E2234" s="22"/>
      <c r="F2234" s="8"/>
      <c r="G2234" s="7"/>
      <c r="H2234" s="37">
        <f>(SUM(H2231:H2233))</f>
        <v>29056.369999999984</v>
      </c>
    </row>
    <row r="2235" spans="1:8" x14ac:dyDescent="0.3">
      <c r="A2235" s="6"/>
      <c r="B2235" s="7"/>
      <c r="C2235" s="7"/>
      <c r="D2235" s="7"/>
      <c r="E2235" s="22"/>
      <c r="F2235" s="8"/>
      <c r="G2235" s="7"/>
      <c r="H2235" s="9"/>
    </row>
    <row r="2236" spans="1:8" x14ac:dyDescent="0.3">
      <c r="A2236" s="21" t="s">
        <v>26</v>
      </c>
      <c r="B2236" s="7"/>
      <c r="C2236" s="7"/>
      <c r="D2236" s="7"/>
      <c r="E2236" s="22"/>
      <c r="F2236" s="8"/>
      <c r="G2236" s="7"/>
      <c r="H2236" s="9"/>
    </row>
    <row r="2237" spans="1:8" x14ac:dyDescent="0.3">
      <c r="A2237" s="23" t="s">
        <v>10</v>
      </c>
      <c r="B2237" s="718" t="s">
        <v>11</v>
      </c>
      <c r="C2237" s="719"/>
      <c r="D2237" s="71" t="s">
        <v>12</v>
      </c>
      <c r="E2237" s="26" t="s">
        <v>13</v>
      </c>
      <c r="F2237" s="27" t="s">
        <v>22</v>
      </c>
      <c r="G2237" s="26" t="s">
        <v>48</v>
      </c>
      <c r="H2237" s="38" t="s">
        <v>14</v>
      </c>
    </row>
    <row r="2238" spans="1:8" x14ac:dyDescent="0.3">
      <c r="A2238" s="43"/>
      <c r="B2238" s="724" t="s">
        <v>28</v>
      </c>
      <c r="C2238" s="725"/>
      <c r="D2238" s="40">
        <v>1</v>
      </c>
      <c r="E2238" s="40" t="s">
        <v>29</v>
      </c>
      <c r="F2238" s="41">
        <v>0.28000000000000003</v>
      </c>
      <c r="G2238" s="40">
        <f>+H2234*0.1</f>
        <v>2905.6369999999988</v>
      </c>
      <c r="H2238" s="42">
        <f>+G2238*D2238*F2238</f>
        <v>813.57835999999975</v>
      </c>
    </row>
    <row r="2239" spans="1:8" x14ac:dyDescent="0.3">
      <c r="A2239" s="43"/>
      <c r="B2239" s="724" t="s">
        <v>153</v>
      </c>
      <c r="C2239" s="725"/>
      <c r="D2239" s="40">
        <v>1</v>
      </c>
      <c r="E2239" s="40" t="s">
        <v>29</v>
      </c>
      <c r="F2239" s="41">
        <v>0.12</v>
      </c>
      <c r="G2239" s="40">
        <f>'[1]Estudio de Mercado'!$P$479</f>
        <v>18778.2</v>
      </c>
      <c r="H2239" s="42">
        <f>+G2239*D2239*F2239</f>
        <v>2253.384</v>
      </c>
    </row>
    <row r="2240" spans="1:8" x14ac:dyDescent="0.3">
      <c r="A2240" s="21" t="s">
        <v>31</v>
      </c>
      <c r="B2240" s="7"/>
      <c r="C2240" s="7"/>
      <c r="D2240" s="7"/>
      <c r="E2240" s="22"/>
      <c r="F2240" s="8"/>
      <c r="G2240" s="7"/>
      <c r="H2240" s="37">
        <f>ROUND(SUM(H2238:H2239),0)</f>
        <v>3067</v>
      </c>
    </row>
    <row r="2241" spans="1:8" x14ac:dyDescent="0.3">
      <c r="A2241" s="6"/>
      <c r="B2241" s="7"/>
      <c r="C2241" s="7"/>
      <c r="D2241" s="7"/>
      <c r="E2241" s="22"/>
      <c r="F2241" s="8"/>
      <c r="G2241" s="7"/>
      <c r="H2241" s="9"/>
    </row>
    <row r="2242" spans="1:8" x14ac:dyDescent="0.3">
      <c r="A2242" s="21" t="s">
        <v>32</v>
      </c>
      <c r="B2242" s="7"/>
      <c r="C2242" s="7"/>
      <c r="D2242" s="7"/>
      <c r="E2242" s="22"/>
      <c r="F2242" s="8"/>
      <c r="G2242" s="7"/>
      <c r="H2242" s="9"/>
    </row>
    <row r="2243" spans="1:8" x14ac:dyDescent="0.3">
      <c r="A2243" s="23" t="s">
        <v>10</v>
      </c>
      <c r="B2243" s="718" t="s">
        <v>11</v>
      </c>
      <c r="C2243" s="719"/>
      <c r="D2243" s="26" t="s">
        <v>13</v>
      </c>
      <c r="E2243" s="26" t="s">
        <v>12</v>
      </c>
      <c r="F2243" s="27" t="s">
        <v>33</v>
      </c>
      <c r="G2243" s="26" t="s">
        <v>34</v>
      </c>
      <c r="H2243" s="38" t="s">
        <v>14</v>
      </c>
    </row>
    <row r="2244" spans="1:8" x14ac:dyDescent="0.3">
      <c r="A2244" s="43"/>
      <c r="B2244" s="724" t="s">
        <v>35</v>
      </c>
      <c r="C2244" s="725"/>
      <c r="D2244" s="40" t="s">
        <v>36</v>
      </c>
      <c r="E2244" s="40">
        <v>1</v>
      </c>
      <c r="F2244" s="45">
        <f>'[1]Estudio de Mercado'!$P$483</f>
        <v>102570</v>
      </c>
      <c r="G2244" s="46">
        <v>0.05</v>
      </c>
      <c r="H2244" s="42">
        <f>+F2244*G2244</f>
        <v>5128.5</v>
      </c>
    </row>
    <row r="2245" spans="1:8" x14ac:dyDescent="0.3">
      <c r="A2245" s="43"/>
      <c r="B2245" s="724"/>
      <c r="C2245" s="725"/>
      <c r="D2245" s="47"/>
      <c r="E2245" s="47"/>
      <c r="F2245" s="48"/>
      <c r="G2245" s="49"/>
      <c r="H2245" s="42"/>
    </row>
    <row r="2246" spans="1:8" x14ac:dyDescent="0.3">
      <c r="A2246" s="21" t="s">
        <v>37</v>
      </c>
      <c r="B2246" s="7"/>
      <c r="C2246" s="7"/>
      <c r="D2246" s="7"/>
      <c r="E2246" s="22"/>
      <c r="F2246" s="8"/>
      <c r="G2246" s="7"/>
      <c r="H2246" s="37">
        <f>ROUND(SUM(H2244:H2245),0)</f>
        <v>5129</v>
      </c>
    </row>
    <row r="2247" spans="1:8" x14ac:dyDescent="0.3">
      <c r="A2247" s="21"/>
      <c r="B2247" s="7"/>
      <c r="C2247" s="7"/>
      <c r="D2247" s="7"/>
      <c r="E2247" s="50"/>
      <c r="F2247" s="8"/>
      <c r="G2247" s="7"/>
      <c r="H2247" s="51"/>
    </row>
    <row r="2248" spans="1:8" x14ac:dyDescent="0.3">
      <c r="A2248" s="21" t="s">
        <v>38</v>
      </c>
      <c r="B2248" s="7"/>
      <c r="C2248" s="7"/>
      <c r="D2248" s="7"/>
      <c r="E2248" s="22"/>
      <c r="F2248" s="8"/>
      <c r="G2248" s="7"/>
      <c r="H2248" s="37">
        <f>H2227+H2234+H2240+H2246</f>
        <v>230763.37</v>
      </c>
    </row>
    <row r="2249" spans="1:8" x14ac:dyDescent="0.3">
      <c r="A2249" s="21" t="s">
        <v>39</v>
      </c>
      <c r="B2249" s="7"/>
      <c r="C2249" s="7"/>
      <c r="D2249" s="7"/>
      <c r="E2249" s="22"/>
      <c r="F2249" s="8"/>
      <c r="G2249" s="7"/>
      <c r="H2249" s="52">
        <f>+SUM(H2250:H2253)</f>
        <v>69113.629314999998</v>
      </c>
    </row>
    <row r="2250" spans="1:8" x14ac:dyDescent="0.3">
      <c r="A2250" s="21"/>
      <c r="B2250" s="7"/>
      <c r="C2250" s="7"/>
      <c r="D2250" s="7"/>
      <c r="E2250" s="22"/>
      <c r="F2250" s="48" t="s">
        <v>40</v>
      </c>
      <c r="G2250" s="53">
        <v>0.23</v>
      </c>
      <c r="H2250" s="54">
        <f>+G2250*H2248</f>
        <v>53075.575100000002</v>
      </c>
    </row>
    <row r="2251" spans="1:8" x14ac:dyDescent="0.3">
      <c r="A2251" s="21"/>
      <c r="B2251" s="7"/>
      <c r="C2251" s="7"/>
      <c r="D2251" s="7"/>
      <c r="E2251" s="22"/>
      <c r="F2251" s="48" t="s">
        <v>41</v>
      </c>
      <c r="G2251" s="53">
        <v>0.01</v>
      </c>
      <c r="H2251" s="54">
        <f>+G2251*H2248</f>
        <v>2307.6336999999999</v>
      </c>
    </row>
    <row r="2252" spans="1:8" x14ac:dyDescent="0.3">
      <c r="A2252" s="21"/>
      <c r="B2252" s="7"/>
      <c r="C2252" s="7"/>
      <c r="D2252" s="7"/>
      <c r="E2252" s="22"/>
      <c r="F2252" s="48" t="s">
        <v>42</v>
      </c>
      <c r="G2252" s="53">
        <v>0.05</v>
      </c>
      <c r="H2252" s="54">
        <f>+G2252*H2248</f>
        <v>11538.1685</v>
      </c>
    </row>
    <row r="2253" spans="1:8" x14ac:dyDescent="0.3">
      <c r="A2253" s="21"/>
      <c r="B2253" s="7"/>
      <c r="C2253" s="7"/>
      <c r="D2253" s="7"/>
      <c r="E2253" s="22"/>
      <c r="F2253" s="48" t="s">
        <v>43</v>
      </c>
      <c r="G2253" s="53">
        <v>0.19</v>
      </c>
      <c r="H2253" s="54">
        <f>+G2253*H2252</f>
        <v>2192.252015</v>
      </c>
    </row>
    <row r="2254" spans="1:8" x14ac:dyDescent="0.3">
      <c r="A2254" s="21"/>
      <c r="B2254" s="7"/>
      <c r="C2254" s="7"/>
      <c r="D2254" s="7"/>
      <c r="E2254" s="22"/>
      <c r="F2254" s="726" t="s">
        <v>44</v>
      </c>
      <c r="G2254" s="726"/>
      <c r="H2254" s="55">
        <f>+ROUND(H2248+H2249,0)</f>
        <v>299877</v>
      </c>
    </row>
    <row r="2255" spans="1:8" x14ac:dyDescent="0.3">
      <c r="A2255" s="21"/>
      <c r="B2255" s="7"/>
      <c r="C2255" s="7"/>
      <c r="D2255" s="7"/>
      <c r="E2255" s="22"/>
      <c r="F2255" s="8"/>
      <c r="G2255" s="7"/>
      <c r="H2255" s="56"/>
    </row>
    <row r="2256" spans="1:8" ht="16.2" thickBot="1" x14ac:dyDescent="0.35">
      <c r="A2256" s="17"/>
      <c r="B2256" s="18"/>
      <c r="C2256" s="7"/>
      <c r="D2256" s="7"/>
      <c r="E2256" s="22"/>
      <c r="F2256" s="19"/>
      <c r="G2256" s="18"/>
      <c r="H2256" s="20"/>
    </row>
    <row r="2257" spans="1:8" ht="16.2" thickTop="1" x14ac:dyDescent="0.3">
      <c r="A2257" s="6"/>
      <c r="B2257" s="7"/>
      <c r="C2257" s="57"/>
      <c r="D2257" s="58"/>
      <c r="E2257" s="57"/>
      <c r="F2257" s="8"/>
      <c r="G2257" s="7"/>
      <c r="H2257" s="59"/>
    </row>
    <row r="2258" spans="1:8" x14ac:dyDescent="0.3">
      <c r="A2258" s="6"/>
      <c r="B2258" s="7"/>
      <c r="C2258" s="22"/>
      <c r="D2258" s="7"/>
      <c r="E2258" s="22"/>
      <c r="F2258" s="8"/>
      <c r="G2258" s="7"/>
      <c r="H2258" s="59"/>
    </row>
    <row r="2259" spans="1:8" x14ac:dyDescent="0.3">
      <c r="A2259" s="6"/>
      <c r="B2259" s="7"/>
      <c r="C2259" s="22"/>
      <c r="D2259" s="7"/>
      <c r="E2259" s="22"/>
      <c r="F2259" s="8"/>
      <c r="G2259" s="7"/>
      <c r="H2259" s="59"/>
    </row>
    <row r="2260" spans="1:8" x14ac:dyDescent="0.3">
      <c r="A2260" s="6"/>
      <c r="B2260" s="7"/>
      <c r="C2260" s="22"/>
      <c r="D2260" s="7"/>
      <c r="E2260" s="22"/>
      <c r="F2260" s="8"/>
      <c r="G2260" s="7"/>
      <c r="H2260" s="59"/>
    </row>
    <row r="2261" spans="1:8" ht="16.2" thickBot="1" x14ac:dyDescent="0.35">
      <c r="A2261" s="6"/>
      <c r="B2261" s="7"/>
      <c r="C2261" s="7"/>
      <c r="D2261" s="7"/>
      <c r="E2261" s="22"/>
      <c r="F2261" s="699"/>
      <c r="G2261" s="699"/>
      <c r="H2261" s="700"/>
    </row>
    <row r="2262" spans="1:8" x14ac:dyDescent="0.3">
      <c r="A2262" s="60" t="s">
        <v>45</v>
      </c>
      <c r="B2262" s="61"/>
      <c r="C2262" s="61"/>
      <c r="D2262" s="61"/>
      <c r="E2262" s="22"/>
      <c r="F2262" s="8" t="s">
        <v>46</v>
      </c>
      <c r="G2262" s="7"/>
      <c r="H2262" s="9"/>
    </row>
    <row r="2263" spans="1:8" ht="16.2" thickBot="1" x14ac:dyDescent="0.35">
      <c r="A2263" s="484"/>
      <c r="B2263" s="482"/>
      <c r="C2263" s="482"/>
      <c r="D2263" s="482"/>
      <c r="E2263" s="482"/>
      <c r="F2263" s="483"/>
      <c r="G2263" s="482"/>
      <c r="H2263" s="481"/>
    </row>
    <row r="2264" spans="1:8" x14ac:dyDescent="0.3">
      <c r="A2264" s="1"/>
      <c r="B2264" s="2"/>
      <c r="C2264" s="2"/>
      <c r="D2264" s="2"/>
      <c r="E2264" s="2"/>
      <c r="F2264" s="3"/>
      <c r="G2264" s="2"/>
      <c r="H2264" s="4"/>
    </row>
    <row r="2265" spans="1:8" ht="90.6" customHeight="1" thickBot="1" x14ac:dyDescent="0.55000000000000004">
      <c r="A2265" s="727" t="str">
        <f>+$A$2</f>
        <v>REPARACIONES LOCATIVAS LABORATORIO GENETICA REGIONAL NOR OCCIDENTE DEL INSTITUTO NACIONAL DE MEDICINA LEGAL Y CIENCIAS FORENSES.</v>
      </c>
      <c r="B2265" s="728"/>
      <c r="C2265" s="728"/>
      <c r="D2265" s="728"/>
      <c r="E2265" s="728"/>
      <c r="F2265" s="728"/>
      <c r="G2265" s="728"/>
      <c r="H2265" s="729"/>
    </row>
    <row r="2266" spans="1:8" ht="16.2" thickTop="1" x14ac:dyDescent="0.3">
      <c r="A2266" s="704" t="str">
        <f>+$A$64</f>
        <v>PRESUPUESTO SISTEMA ELÉCTRICO, ILUMINACIÓN Y ALARMAS PARA EL PROYECTO DE REPARACIONES LOCATIVAS SEDE MEDELLIN DEL  INSTITUTO NACIONAL DE MEDICINA LEGAL Y CIENCIAS FORENSES</v>
      </c>
      <c r="B2266" s="705"/>
      <c r="C2266" s="705"/>
      <c r="D2266" s="705"/>
      <c r="E2266" s="705"/>
      <c r="F2266" s="705"/>
      <c r="G2266" s="705"/>
      <c r="H2266" s="706"/>
    </row>
    <row r="2267" spans="1:8" x14ac:dyDescent="0.3">
      <c r="A2267" s="707"/>
      <c r="B2267" s="708"/>
      <c r="C2267" s="708"/>
      <c r="D2267" s="708"/>
      <c r="E2267" s="708"/>
      <c r="F2267" s="708"/>
      <c r="G2267" s="708"/>
      <c r="H2267" s="709"/>
    </row>
    <row r="2268" spans="1:8" x14ac:dyDescent="0.3">
      <c r="A2268" s="710" t="s">
        <v>2</v>
      </c>
      <c r="B2268" s="711"/>
      <c r="C2268" s="711"/>
      <c r="D2268" s="711"/>
      <c r="E2268" s="711"/>
      <c r="F2268" s="711"/>
      <c r="G2268" s="711"/>
      <c r="H2268" s="712"/>
    </row>
    <row r="2269" spans="1:8" x14ac:dyDescent="0.3">
      <c r="A2269" s="6"/>
      <c r="B2269" s="7"/>
      <c r="C2269" s="7"/>
      <c r="D2269" s="7"/>
      <c r="E2269" s="7"/>
      <c r="F2269" s="8"/>
      <c r="G2269" s="7"/>
      <c r="H2269" s="9"/>
    </row>
    <row r="2270" spans="1:8" x14ac:dyDescent="0.3">
      <c r="A2270" s="10" t="s">
        <v>3</v>
      </c>
      <c r="B2270" s="11" t="str">
        <f>+'[1]BASE DEL PRESUPUESTO'!$B$72</f>
        <v>3.1.42</v>
      </c>
      <c r="C2270" s="12" t="s">
        <v>4</v>
      </c>
      <c r="D2270" s="11" t="str">
        <f>+'[1]BASE DEL PRESUPUESTO'!$D$72</f>
        <v>M</v>
      </c>
      <c r="E2270" s="13" t="s">
        <v>5</v>
      </c>
      <c r="F2270" s="14">
        <f>H2300</f>
        <v>90618.699999999983</v>
      </c>
      <c r="G2270" s="12" t="s">
        <v>6</v>
      </c>
      <c r="H2270" s="15" t="str">
        <f>$H$69</f>
        <v>ENERO DE 2026</v>
      </c>
    </row>
    <row r="2271" spans="1:8" ht="55.5" customHeight="1" x14ac:dyDescent="0.3">
      <c r="A2271" s="16" t="s">
        <v>8</v>
      </c>
      <c r="B2271" s="713" t="str">
        <f>+'[1]BASE DEL PRESUPUESTO'!$C$72</f>
        <v>Suministro e instalación de acometida en cable de cobre 3F# 6+1N #6 + 1T #6 AWG, LSZH, incluye termoencogible, terminales de ponchar, cinta y demás accesorios para su correcto funcionamiento, incluye conexión en los dos extremos.</v>
      </c>
      <c r="C2271" s="713"/>
      <c r="D2271" s="713"/>
      <c r="E2271" s="713"/>
      <c r="F2271" s="713"/>
      <c r="G2271" s="713"/>
      <c r="H2271" s="714"/>
    </row>
    <row r="2272" spans="1:8" ht="16.2" thickBot="1" x14ac:dyDescent="0.35">
      <c r="A2272" s="17"/>
      <c r="B2272" s="18"/>
      <c r="C2272" s="18"/>
      <c r="D2272" s="18"/>
      <c r="E2272" s="18"/>
      <c r="F2272" s="19"/>
      <c r="G2272" s="18"/>
      <c r="H2272" s="20"/>
    </row>
    <row r="2273" spans="1:8" ht="16.2" thickTop="1" x14ac:dyDescent="0.3">
      <c r="A2273" s="21" t="s">
        <v>9</v>
      </c>
      <c r="B2273" s="7"/>
      <c r="C2273" s="7"/>
      <c r="D2273" s="7"/>
      <c r="E2273" s="22"/>
      <c r="F2273" s="8"/>
      <c r="G2273" s="7"/>
      <c r="H2273" s="9"/>
    </row>
    <row r="2274" spans="1:8" x14ac:dyDescent="0.3">
      <c r="A2274" s="23" t="s">
        <v>10</v>
      </c>
      <c r="B2274" s="24" t="s">
        <v>11</v>
      </c>
      <c r="C2274" s="25"/>
      <c r="D2274" s="25"/>
      <c r="E2274" s="26" t="s">
        <v>12</v>
      </c>
      <c r="F2274" s="27" t="s">
        <v>13</v>
      </c>
      <c r="G2274" s="26" t="s">
        <v>14</v>
      </c>
      <c r="H2274" s="28" t="s">
        <v>15</v>
      </c>
    </row>
    <row r="2275" spans="1:8" x14ac:dyDescent="0.3">
      <c r="A2275" s="29"/>
      <c r="B2275" s="715" t="str">
        <f>+'[1]Estudio de Mercado'!$C$24</f>
        <v>Cable de Cobre 6 AWG Libre Halogenos</v>
      </c>
      <c r="C2275" s="716"/>
      <c r="D2275" s="717"/>
      <c r="E2275" s="109">
        <v>5</v>
      </c>
      <c r="F2275" s="110" t="s">
        <v>16</v>
      </c>
      <c r="G2275" s="32">
        <v>10107</v>
      </c>
      <c r="H2275" s="33">
        <f>+E2275*G2275</f>
        <v>50535</v>
      </c>
    </row>
    <row r="2276" spans="1:8" x14ac:dyDescent="0.3">
      <c r="A2276" s="29"/>
      <c r="B2276" s="715" t="str">
        <f>+'[1]Estudio de Mercado'!$C$47</f>
        <v>Borna de Ponchar Estañada No 6 Barril Largo</v>
      </c>
      <c r="C2276" s="716"/>
      <c r="D2276" s="717"/>
      <c r="E2276" s="109">
        <v>0.4</v>
      </c>
      <c r="F2276" s="110" t="s">
        <v>13</v>
      </c>
      <c r="G2276" s="32">
        <f>+'[1]Estudio de Mercado'!$P$47</f>
        <v>2450</v>
      </c>
      <c r="H2276" s="33">
        <f>+E2276*G2276</f>
        <v>980</v>
      </c>
    </row>
    <row r="2277" spans="1:8" x14ac:dyDescent="0.3">
      <c r="A2277" s="29"/>
      <c r="B2277" s="715" t="str">
        <f>+'[1]Estudio de Mercado'!$C$58</f>
        <v>Funda termoencogible para cable 6 - 8, 8mm</v>
      </c>
      <c r="C2277" s="716"/>
      <c r="D2277" s="717"/>
      <c r="E2277" s="109">
        <v>0.25</v>
      </c>
      <c r="F2277" s="110" t="s">
        <v>13</v>
      </c>
      <c r="G2277" s="32">
        <f>+'[1]Estudio de Mercado'!$P$58</f>
        <v>1400</v>
      </c>
      <c r="H2277" s="33">
        <f>+E2277*G2277</f>
        <v>350</v>
      </c>
    </row>
    <row r="2278" spans="1:8" x14ac:dyDescent="0.3">
      <c r="A2278" s="35"/>
      <c r="B2278" s="715" t="s">
        <v>17</v>
      </c>
      <c r="C2278" s="716"/>
      <c r="D2278" s="717"/>
      <c r="E2278" s="30">
        <v>1</v>
      </c>
      <c r="F2278" s="31" t="s">
        <v>18</v>
      </c>
      <c r="G2278" s="34">
        <f>'[1]Estudio de Mercado'!$P$234</f>
        <v>2556</v>
      </c>
      <c r="H2278" s="33">
        <f>+E2278*G2278</f>
        <v>2556</v>
      </c>
    </row>
    <row r="2279" spans="1:8" x14ac:dyDescent="0.3">
      <c r="A2279" s="21" t="s">
        <v>19</v>
      </c>
      <c r="B2279" s="7"/>
      <c r="C2279" s="7"/>
      <c r="D2279" s="7"/>
      <c r="E2279" s="22"/>
      <c r="F2279" s="8"/>
      <c r="G2279" s="7"/>
      <c r="H2279" s="37">
        <f>ROUND(SUM(H2275:H2278),0)</f>
        <v>54421</v>
      </c>
    </row>
    <row r="2280" spans="1:8" x14ac:dyDescent="0.3">
      <c r="A2280" s="6"/>
      <c r="B2280" s="7"/>
      <c r="C2280" s="7"/>
      <c r="D2280" s="7"/>
      <c r="E2280" s="22"/>
      <c r="F2280" s="8"/>
      <c r="G2280" s="7"/>
      <c r="H2280" s="9"/>
    </row>
    <row r="2281" spans="1:8" x14ac:dyDescent="0.3">
      <c r="A2281" s="21" t="s">
        <v>20</v>
      </c>
      <c r="B2281" s="7"/>
      <c r="C2281" s="7"/>
      <c r="D2281" s="7"/>
      <c r="E2281" s="22"/>
      <c r="F2281" s="8"/>
      <c r="G2281" s="7"/>
      <c r="H2281" s="9"/>
    </row>
    <row r="2282" spans="1:8" x14ac:dyDescent="0.3">
      <c r="A2282" s="23" t="s">
        <v>10</v>
      </c>
      <c r="B2282" s="26" t="s">
        <v>11</v>
      </c>
      <c r="C2282" s="71" t="s">
        <v>12</v>
      </c>
      <c r="D2282" s="26" t="s">
        <v>13</v>
      </c>
      <c r="E2282" s="718" t="s">
        <v>21</v>
      </c>
      <c r="F2282" s="719"/>
      <c r="G2282" s="26" t="s">
        <v>47</v>
      </c>
      <c r="H2282" s="38" t="s">
        <v>14</v>
      </c>
    </row>
    <row r="2283" spans="1:8" ht="31.2" x14ac:dyDescent="0.3">
      <c r="A2283" s="29"/>
      <c r="B2283" s="72" t="s">
        <v>23</v>
      </c>
      <c r="C2283" s="40">
        <v>1</v>
      </c>
      <c r="D2283" s="40" t="s">
        <v>24</v>
      </c>
      <c r="E2283" s="720">
        <f>+'[1]1- CUADRILLAS'!$D$47</f>
        <v>53500</v>
      </c>
      <c r="F2283" s="721"/>
      <c r="G2283" s="41">
        <v>0.52393831775700916</v>
      </c>
      <c r="H2283" s="42">
        <f>((E2283+F2283)*C2283)*G2283</f>
        <v>28030.69999999999</v>
      </c>
    </row>
    <row r="2284" spans="1:8" x14ac:dyDescent="0.3">
      <c r="A2284" s="43"/>
      <c r="B2284" s="44"/>
      <c r="C2284" s="40"/>
      <c r="D2284" s="40"/>
      <c r="E2284" s="722"/>
      <c r="F2284" s="723"/>
      <c r="G2284" s="41"/>
      <c r="H2284" s="42">
        <f>((E2284+F2284)*C2284)*G2284</f>
        <v>0</v>
      </c>
    </row>
    <row r="2285" spans="1:8" x14ac:dyDescent="0.3">
      <c r="A2285" s="43"/>
      <c r="B2285" s="44"/>
      <c r="C2285" s="40"/>
      <c r="D2285" s="40"/>
      <c r="E2285" s="722"/>
      <c r="F2285" s="723"/>
      <c r="G2285" s="40"/>
      <c r="H2285" s="42"/>
    </row>
    <row r="2286" spans="1:8" x14ac:dyDescent="0.3">
      <c r="A2286" s="21" t="s">
        <v>25</v>
      </c>
      <c r="B2286" s="7"/>
      <c r="C2286" s="7"/>
      <c r="D2286" s="7"/>
      <c r="E2286" s="22"/>
      <c r="F2286" s="8"/>
      <c r="G2286" s="7"/>
      <c r="H2286" s="37">
        <f>(SUM(H2283:H2285))</f>
        <v>28030.69999999999</v>
      </c>
    </row>
    <row r="2287" spans="1:8" x14ac:dyDescent="0.3">
      <c r="A2287" s="6"/>
      <c r="B2287" s="7"/>
      <c r="C2287" s="7"/>
      <c r="D2287" s="7"/>
      <c r="E2287" s="22"/>
      <c r="F2287" s="8"/>
      <c r="G2287" s="7"/>
      <c r="H2287" s="9"/>
    </row>
    <row r="2288" spans="1:8" x14ac:dyDescent="0.3">
      <c r="A2288" s="21" t="s">
        <v>26</v>
      </c>
      <c r="B2288" s="7"/>
      <c r="C2288" s="7"/>
      <c r="D2288" s="7"/>
      <c r="E2288" s="22"/>
      <c r="F2288" s="8"/>
      <c r="G2288" s="7"/>
      <c r="H2288" s="9"/>
    </row>
    <row r="2289" spans="1:8" x14ac:dyDescent="0.3">
      <c r="A2289" s="23" t="s">
        <v>10</v>
      </c>
      <c r="B2289" s="718" t="s">
        <v>11</v>
      </c>
      <c r="C2289" s="719"/>
      <c r="D2289" s="71" t="s">
        <v>12</v>
      </c>
      <c r="E2289" s="26" t="s">
        <v>13</v>
      </c>
      <c r="F2289" s="27" t="s">
        <v>22</v>
      </c>
      <c r="G2289" s="26" t="s">
        <v>48</v>
      </c>
      <c r="H2289" s="38" t="s">
        <v>14</v>
      </c>
    </row>
    <row r="2290" spans="1:8" x14ac:dyDescent="0.3">
      <c r="A2290" s="43"/>
      <c r="B2290" s="724" t="s">
        <v>28</v>
      </c>
      <c r="C2290" s="725"/>
      <c r="D2290" s="40">
        <v>1</v>
      </c>
      <c r="E2290" s="40" t="s">
        <v>29</v>
      </c>
      <c r="F2290" s="41">
        <v>0.28000000000000003</v>
      </c>
      <c r="G2290" s="40">
        <f>+H2286*0.1</f>
        <v>2803.0699999999993</v>
      </c>
      <c r="H2290" s="42">
        <f>+G2290*D2290*F2290</f>
        <v>784.85959999999989</v>
      </c>
    </row>
    <row r="2291" spans="1:8" x14ac:dyDescent="0.3">
      <c r="A2291" s="43"/>
      <c r="B2291" s="724" t="s">
        <v>153</v>
      </c>
      <c r="C2291" s="725"/>
      <c r="D2291" s="40">
        <v>1</v>
      </c>
      <c r="E2291" s="40" t="s">
        <v>29</v>
      </c>
      <c r="F2291" s="41">
        <v>0.12</v>
      </c>
      <c r="G2291" s="40">
        <f>'[1]Estudio de Mercado'!$P$479</f>
        <v>18778.2</v>
      </c>
      <c r="H2291" s="42">
        <f>+G2291*D2291*F2291</f>
        <v>2253.384</v>
      </c>
    </row>
    <row r="2292" spans="1:8" x14ac:dyDescent="0.3">
      <c r="A2292" s="21" t="s">
        <v>31</v>
      </c>
      <c r="B2292" s="7"/>
      <c r="C2292" s="7"/>
      <c r="D2292" s="7"/>
      <c r="E2292" s="22"/>
      <c r="F2292" s="8"/>
      <c r="G2292" s="7"/>
      <c r="H2292" s="37">
        <f>ROUND(SUM(H2290:H2291),0)</f>
        <v>3038</v>
      </c>
    </row>
    <row r="2293" spans="1:8" x14ac:dyDescent="0.3">
      <c r="A2293" s="6"/>
      <c r="B2293" s="7"/>
      <c r="C2293" s="7"/>
      <c r="D2293" s="7"/>
      <c r="E2293" s="22"/>
      <c r="F2293" s="8"/>
      <c r="G2293" s="7"/>
      <c r="H2293" s="9"/>
    </row>
    <row r="2294" spans="1:8" x14ac:dyDescent="0.3">
      <c r="A2294" s="21" t="s">
        <v>32</v>
      </c>
      <c r="B2294" s="7"/>
      <c r="C2294" s="7"/>
      <c r="D2294" s="7"/>
      <c r="E2294" s="22"/>
      <c r="F2294" s="8"/>
      <c r="G2294" s="7"/>
      <c r="H2294" s="9"/>
    </row>
    <row r="2295" spans="1:8" x14ac:dyDescent="0.3">
      <c r="A2295" s="23" t="s">
        <v>10</v>
      </c>
      <c r="B2295" s="718" t="s">
        <v>11</v>
      </c>
      <c r="C2295" s="719"/>
      <c r="D2295" s="26" t="s">
        <v>13</v>
      </c>
      <c r="E2295" s="26" t="s">
        <v>12</v>
      </c>
      <c r="F2295" s="27" t="s">
        <v>33</v>
      </c>
      <c r="G2295" s="26" t="s">
        <v>34</v>
      </c>
      <c r="H2295" s="38" t="s">
        <v>14</v>
      </c>
    </row>
    <row r="2296" spans="1:8" x14ac:dyDescent="0.3">
      <c r="A2296" s="43"/>
      <c r="B2296" s="724" t="s">
        <v>35</v>
      </c>
      <c r="C2296" s="725"/>
      <c r="D2296" s="40" t="s">
        <v>36</v>
      </c>
      <c r="E2296" s="40">
        <v>1</v>
      </c>
      <c r="F2296" s="45">
        <f>'[1]Estudio de Mercado'!$P$483</f>
        <v>102570</v>
      </c>
      <c r="G2296" s="46">
        <v>0.05</v>
      </c>
      <c r="H2296" s="42">
        <f>+F2296*G2296</f>
        <v>5128.5</v>
      </c>
    </row>
    <row r="2297" spans="1:8" x14ac:dyDescent="0.3">
      <c r="A2297" s="43"/>
      <c r="B2297" s="724"/>
      <c r="C2297" s="725"/>
      <c r="D2297" s="47"/>
      <c r="E2297" s="47"/>
      <c r="F2297" s="48"/>
      <c r="G2297" s="49"/>
      <c r="H2297" s="42"/>
    </row>
    <row r="2298" spans="1:8" x14ac:dyDescent="0.3">
      <c r="A2298" s="21" t="s">
        <v>37</v>
      </c>
      <c r="B2298" s="7"/>
      <c r="C2298" s="7"/>
      <c r="D2298" s="7"/>
      <c r="E2298" s="22"/>
      <c r="F2298" s="8"/>
      <c r="G2298" s="7"/>
      <c r="H2298" s="37">
        <f>ROUND(SUM(H2296:H2297),0)</f>
        <v>5129</v>
      </c>
    </row>
    <row r="2299" spans="1:8" x14ac:dyDescent="0.3">
      <c r="A2299" s="21"/>
      <c r="B2299" s="7"/>
      <c r="C2299" s="7"/>
      <c r="D2299" s="7"/>
      <c r="E2299" s="50"/>
      <c r="F2299" s="8"/>
      <c r="G2299" s="7"/>
      <c r="H2299" s="51"/>
    </row>
    <row r="2300" spans="1:8" x14ac:dyDescent="0.3">
      <c r="A2300" s="21" t="s">
        <v>38</v>
      </c>
      <c r="B2300" s="7"/>
      <c r="C2300" s="7"/>
      <c r="D2300" s="7"/>
      <c r="E2300" s="22"/>
      <c r="F2300" s="8"/>
      <c r="G2300" s="7"/>
      <c r="H2300" s="37">
        <f>H2279+H2286+H2292+H2298</f>
        <v>90618.699999999983</v>
      </c>
    </row>
    <row r="2301" spans="1:8" x14ac:dyDescent="0.3">
      <c r="A2301" s="21" t="s">
        <v>39</v>
      </c>
      <c r="B2301" s="7"/>
      <c r="C2301" s="7"/>
      <c r="D2301" s="7"/>
      <c r="E2301" s="22"/>
      <c r="F2301" s="8"/>
      <c r="G2301" s="7"/>
      <c r="H2301" s="52">
        <f>+SUM(H2302:H2305)</f>
        <v>27140.300649999994</v>
      </c>
    </row>
    <row r="2302" spans="1:8" x14ac:dyDescent="0.3">
      <c r="A2302" s="21"/>
      <c r="B2302" s="7"/>
      <c r="C2302" s="7"/>
      <c r="D2302" s="7"/>
      <c r="E2302" s="22"/>
      <c r="F2302" s="48" t="s">
        <v>40</v>
      </c>
      <c r="G2302" s="53">
        <v>0.23</v>
      </c>
      <c r="H2302" s="54">
        <f>+G2302*H2300</f>
        <v>20842.300999999996</v>
      </c>
    </row>
    <row r="2303" spans="1:8" x14ac:dyDescent="0.3">
      <c r="A2303" s="21"/>
      <c r="B2303" s="7"/>
      <c r="C2303" s="7"/>
      <c r="D2303" s="7"/>
      <c r="E2303" s="22"/>
      <c r="F2303" s="48" t="s">
        <v>41</v>
      </c>
      <c r="G2303" s="53">
        <v>0.01</v>
      </c>
      <c r="H2303" s="54">
        <f>+G2303*H2300</f>
        <v>906.1869999999999</v>
      </c>
    </row>
    <row r="2304" spans="1:8" x14ac:dyDescent="0.3">
      <c r="A2304" s="21"/>
      <c r="B2304" s="7"/>
      <c r="C2304" s="7"/>
      <c r="D2304" s="7"/>
      <c r="E2304" s="22"/>
      <c r="F2304" s="48" t="s">
        <v>42</v>
      </c>
      <c r="G2304" s="53">
        <v>0.05</v>
      </c>
      <c r="H2304" s="54">
        <f>+G2304*H2300</f>
        <v>4530.9349999999995</v>
      </c>
    </row>
    <row r="2305" spans="1:8" x14ac:dyDescent="0.3">
      <c r="A2305" s="21"/>
      <c r="B2305" s="7"/>
      <c r="C2305" s="7"/>
      <c r="D2305" s="7"/>
      <c r="E2305" s="22"/>
      <c r="F2305" s="48" t="s">
        <v>43</v>
      </c>
      <c r="G2305" s="53">
        <v>0.19</v>
      </c>
      <c r="H2305" s="54">
        <f>+G2305*H2304</f>
        <v>860.8776499999999</v>
      </c>
    </row>
    <row r="2306" spans="1:8" x14ac:dyDescent="0.3">
      <c r="A2306" s="21"/>
      <c r="B2306" s="7"/>
      <c r="C2306" s="7"/>
      <c r="D2306" s="7"/>
      <c r="E2306" s="22"/>
      <c r="F2306" s="726" t="s">
        <v>44</v>
      </c>
      <c r="G2306" s="726"/>
      <c r="H2306" s="55">
        <f>+ROUND(H2300+H2301,0)</f>
        <v>117759</v>
      </c>
    </row>
    <row r="2307" spans="1:8" x14ac:dyDescent="0.3">
      <c r="A2307" s="21"/>
      <c r="B2307" s="7"/>
      <c r="C2307" s="7"/>
      <c r="D2307" s="7"/>
      <c r="E2307" s="22"/>
      <c r="F2307" s="8"/>
      <c r="G2307" s="7"/>
      <c r="H2307" s="56"/>
    </row>
    <row r="2308" spans="1:8" ht="16.2" thickBot="1" x14ac:dyDescent="0.35">
      <c r="A2308" s="17"/>
      <c r="B2308" s="18"/>
      <c r="C2308" s="7"/>
      <c r="D2308" s="7"/>
      <c r="E2308" s="22"/>
      <c r="F2308" s="19"/>
      <c r="G2308" s="18"/>
      <c r="H2308" s="20"/>
    </row>
    <row r="2309" spans="1:8" ht="16.2" thickTop="1" x14ac:dyDescent="0.3">
      <c r="A2309" s="6"/>
      <c r="B2309" s="7"/>
      <c r="C2309" s="57"/>
      <c r="D2309" s="58"/>
      <c r="E2309" s="57"/>
      <c r="F2309" s="8"/>
      <c r="G2309" s="7"/>
      <c r="H2309" s="59"/>
    </row>
    <row r="2310" spans="1:8" x14ac:dyDescent="0.3">
      <c r="A2310" s="6"/>
      <c r="B2310" s="7"/>
      <c r="C2310" s="22"/>
      <c r="D2310" s="7"/>
      <c r="E2310" s="22"/>
      <c r="F2310" s="8"/>
      <c r="G2310" s="7"/>
      <c r="H2310" s="59"/>
    </row>
    <row r="2311" spans="1:8" x14ac:dyDescent="0.3">
      <c r="A2311" s="6"/>
      <c r="B2311" s="7"/>
      <c r="C2311" s="22"/>
      <c r="D2311" s="7"/>
      <c r="E2311" s="22"/>
      <c r="F2311" s="8"/>
      <c r="G2311" s="7"/>
      <c r="H2311" s="59"/>
    </row>
    <row r="2312" spans="1:8" x14ac:dyDescent="0.3">
      <c r="A2312" s="6"/>
      <c r="B2312" s="7"/>
      <c r="C2312" s="22"/>
      <c r="D2312" s="7"/>
      <c r="E2312" s="22"/>
      <c r="F2312" s="8"/>
      <c r="G2312" s="7"/>
      <c r="H2312" s="59"/>
    </row>
    <row r="2313" spans="1:8" ht="16.2" thickBot="1" x14ac:dyDescent="0.35">
      <c r="A2313" s="6"/>
      <c r="B2313" s="7"/>
      <c r="C2313" s="7"/>
      <c r="D2313" s="7"/>
      <c r="E2313" s="22"/>
      <c r="F2313" s="699"/>
      <c r="G2313" s="699"/>
      <c r="H2313" s="700"/>
    </row>
    <row r="2314" spans="1:8" x14ac:dyDescent="0.3">
      <c r="A2314" s="60" t="s">
        <v>45</v>
      </c>
      <c r="B2314" s="61"/>
      <c r="C2314" s="61"/>
      <c r="D2314" s="61"/>
      <c r="E2314" s="22"/>
      <c r="F2314" s="8" t="s">
        <v>46</v>
      </c>
      <c r="G2314" s="7"/>
      <c r="H2314" s="9"/>
    </row>
    <row r="2315" spans="1:8" ht="16.2" thickBot="1" x14ac:dyDescent="0.35">
      <c r="A2315" s="484"/>
      <c r="B2315" s="482"/>
      <c r="C2315" s="482"/>
      <c r="D2315" s="482"/>
      <c r="E2315" s="482"/>
      <c r="F2315" s="483"/>
      <c r="G2315" s="482"/>
      <c r="H2315" s="481"/>
    </row>
    <row r="2316" spans="1:8" x14ac:dyDescent="0.3">
      <c r="A2316" s="1"/>
      <c r="B2316" s="2"/>
      <c r="C2316" s="2"/>
      <c r="D2316" s="2"/>
      <c r="E2316" s="2"/>
      <c r="F2316" s="3"/>
      <c r="G2316" s="2"/>
      <c r="H2316" s="4"/>
    </row>
    <row r="2317" spans="1:8" ht="90" customHeight="1" thickBot="1" x14ac:dyDescent="0.55000000000000004">
      <c r="A2317" s="727" t="str">
        <f>+$A$2</f>
        <v>REPARACIONES LOCATIVAS LABORATORIO GENETICA REGIONAL NOR OCCIDENTE DEL INSTITUTO NACIONAL DE MEDICINA LEGAL Y CIENCIAS FORENSES.</v>
      </c>
      <c r="B2317" s="728"/>
      <c r="C2317" s="728"/>
      <c r="D2317" s="728"/>
      <c r="E2317" s="728"/>
      <c r="F2317" s="728"/>
      <c r="G2317" s="728"/>
      <c r="H2317" s="729"/>
    </row>
    <row r="2318" spans="1:8" ht="16.2" thickTop="1" x14ac:dyDescent="0.3">
      <c r="A2318" s="704" t="str">
        <f>+$A$64</f>
        <v>PRESUPUESTO SISTEMA ELÉCTRICO, ILUMINACIÓN Y ALARMAS PARA EL PROYECTO DE REPARACIONES LOCATIVAS SEDE MEDELLIN DEL  INSTITUTO NACIONAL DE MEDICINA LEGAL Y CIENCIAS FORENSES</v>
      </c>
      <c r="B2318" s="705"/>
      <c r="C2318" s="705"/>
      <c r="D2318" s="705"/>
      <c r="E2318" s="705"/>
      <c r="F2318" s="705"/>
      <c r="G2318" s="705"/>
      <c r="H2318" s="706"/>
    </row>
    <row r="2319" spans="1:8" x14ac:dyDescent="0.3">
      <c r="A2319" s="707"/>
      <c r="B2319" s="708"/>
      <c r="C2319" s="708"/>
      <c r="D2319" s="708"/>
      <c r="E2319" s="708"/>
      <c r="F2319" s="708"/>
      <c r="G2319" s="708"/>
      <c r="H2319" s="709"/>
    </row>
    <row r="2320" spans="1:8" x14ac:dyDescent="0.3">
      <c r="A2320" s="710" t="s">
        <v>2</v>
      </c>
      <c r="B2320" s="711"/>
      <c r="C2320" s="711"/>
      <c r="D2320" s="711"/>
      <c r="E2320" s="711"/>
      <c r="F2320" s="711"/>
      <c r="G2320" s="711"/>
      <c r="H2320" s="712"/>
    </row>
    <row r="2321" spans="1:8" x14ac:dyDescent="0.3">
      <c r="A2321" s="6"/>
      <c r="B2321" s="7"/>
      <c r="C2321" s="7"/>
      <c r="D2321" s="7"/>
      <c r="E2321" s="7"/>
      <c r="F2321" s="8"/>
      <c r="G2321" s="7"/>
      <c r="H2321" s="9"/>
    </row>
    <row r="2322" spans="1:8" x14ac:dyDescent="0.3">
      <c r="A2322" s="10" t="s">
        <v>3</v>
      </c>
      <c r="B2322" s="11" t="str">
        <f>+'[1]BASE DEL PRESUPUESTO'!$B$73</f>
        <v>3.1.43</v>
      </c>
      <c r="C2322" s="12" t="s">
        <v>4</v>
      </c>
      <c r="D2322" s="11" t="str">
        <f>+'[1]BASE DEL PRESUPUESTO'!$D$73</f>
        <v>M</v>
      </c>
      <c r="E2322" s="13" t="s">
        <v>5</v>
      </c>
      <c r="F2322" s="14">
        <f>H2352</f>
        <v>71931.509999999995</v>
      </c>
      <c r="G2322" s="12" t="s">
        <v>6</v>
      </c>
      <c r="H2322" s="15" t="str">
        <f>$H$69</f>
        <v>ENERO DE 2026</v>
      </c>
    </row>
    <row r="2323" spans="1:8" ht="55.5" customHeight="1" x14ac:dyDescent="0.3">
      <c r="A2323" s="16" t="s">
        <v>8</v>
      </c>
      <c r="B2323" s="713" t="str">
        <f>+'[1]BASE DEL PRESUPUESTO'!$C$73</f>
        <v xml:space="preserve">Suministro e instalación de acometida en cable de cobre 3F#8+ 1N#8+1T #8  AWG, LSZH, incluye termoencogible, terminales de ponchar, cinta y demás accesorios para su correcto funcionamiento, incluye conexión en los dos extremos.	</v>
      </c>
      <c r="C2323" s="713"/>
      <c r="D2323" s="713"/>
      <c r="E2323" s="713"/>
      <c r="F2323" s="713"/>
      <c r="G2323" s="713"/>
      <c r="H2323" s="714"/>
    </row>
    <row r="2324" spans="1:8" ht="16.2" thickBot="1" x14ac:dyDescent="0.35">
      <c r="A2324" s="17"/>
      <c r="B2324" s="18"/>
      <c r="C2324" s="18"/>
      <c r="D2324" s="18"/>
      <c r="E2324" s="18"/>
      <c r="F2324" s="19"/>
      <c r="G2324" s="18"/>
      <c r="H2324" s="20"/>
    </row>
    <row r="2325" spans="1:8" ht="16.2" thickTop="1" x14ac:dyDescent="0.3">
      <c r="A2325" s="21" t="s">
        <v>9</v>
      </c>
      <c r="B2325" s="7"/>
      <c r="C2325" s="7"/>
      <c r="D2325" s="7"/>
      <c r="E2325" s="22"/>
      <c r="F2325" s="8"/>
      <c r="G2325" s="7"/>
      <c r="H2325" s="9"/>
    </row>
    <row r="2326" spans="1:8" x14ac:dyDescent="0.3">
      <c r="A2326" s="23" t="s">
        <v>10</v>
      </c>
      <c r="B2326" s="24" t="s">
        <v>11</v>
      </c>
      <c r="C2326" s="25"/>
      <c r="D2326" s="25"/>
      <c r="E2326" s="26" t="s">
        <v>12</v>
      </c>
      <c r="F2326" s="27" t="s">
        <v>13</v>
      </c>
      <c r="G2326" s="26" t="s">
        <v>14</v>
      </c>
      <c r="H2326" s="28" t="s">
        <v>15</v>
      </c>
    </row>
    <row r="2327" spans="1:8" x14ac:dyDescent="0.3">
      <c r="A2327" s="29"/>
      <c r="B2327" s="715" t="str">
        <f>+'[1]Estudio de Mercado'!$C$25</f>
        <v>Cable de Cobre 8 AWG Libre Halogenos</v>
      </c>
      <c r="C2327" s="716"/>
      <c r="D2327" s="717"/>
      <c r="E2327" s="109">
        <v>5</v>
      </c>
      <c r="F2327" s="110" t="s">
        <v>16</v>
      </c>
      <c r="G2327" s="32">
        <v>6191</v>
      </c>
      <c r="H2327" s="33">
        <f>+E2327*G2327</f>
        <v>30955</v>
      </c>
    </row>
    <row r="2328" spans="1:8" x14ac:dyDescent="0.3">
      <c r="A2328" s="29"/>
      <c r="B2328" s="715" t="str">
        <f>+'[1]Estudio de Mercado'!$C$48</f>
        <v>Borna de Ponchar Estañada No 8 Barril Largo</v>
      </c>
      <c r="C2328" s="716"/>
      <c r="D2328" s="717"/>
      <c r="E2328" s="109">
        <v>0.4</v>
      </c>
      <c r="F2328" s="110" t="s">
        <v>13</v>
      </c>
      <c r="G2328" s="32">
        <f>+'[1]Estudio de Mercado'!$P$48</f>
        <v>1700</v>
      </c>
      <c r="H2328" s="33">
        <f>+E2328*G2328</f>
        <v>680</v>
      </c>
    </row>
    <row r="2329" spans="1:8" x14ac:dyDescent="0.3">
      <c r="A2329" s="29"/>
      <c r="B2329" s="715" t="str">
        <f>+'[1]Estudio de Mercado'!$C$58</f>
        <v>Funda termoencogible para cable 6 - 8, 8mm</v>
      </c>
      <c r="C2329" s="716"/>
      <c r="D2329" s="717"/>
      <c r="E2329" s="109">
        <v>0.25</v>
      </c>
      <c r="F2329" s="110" t="s">
        <v>13</v>
      </c>
      <c r="G2329" s="32">
        <f>+'[1]Estudio de Mercado'!$P$58</f>
        <v>1400</v>
      </c>
      <c r="H2329" s="33">
        <f>+E2329*G2329</f>
        <v>350</v>
      </c>
    </row>
    <row r="2330" spans="1:8" x14ac:dyDescent="0.3">
      <c r="A2330" s="35"/>
      <c r="B2330" s="715" t="s">
        <v>17</v>
      </c>
      <c r="C2330" s="716"/>
      <c r="D2330" s="717"/>
      <c r="E2330" s="30">
        <v>1</v>
      </c>
      <c r="F2330" s="31" t="s">
        <v>18</v>
      </c>
      <c r="G2330" s="34">
        <f>'[1]Estudio de Mercado'!$P$234</f>
        <v>2556</v>
      </c>
      <c r="H2330" s="33">
        <f>+E2330*G2330</f>
        <v>2556</v>
      </c>
    </row>
    <row r="2331" spans="1:8" x14ac:dyDescent="0.3">
      <c r="A2331" s="21" t="s">
        <v>19</v>
      </c>
      <c r="B2331" s="7"/>
      <c r="C2331" s="7"/>
      <c r="D2331" s="7"/>
      <c r="E2331" s="22"/>
      <c r="F2331" s="8"/>
      <c r="G2331" s="7"/>
      <c r="H2331" s="37">
        <f>ROUND(SUM(H2327:H2330),0)</f>
        <v>34541</v>
      </c>
    </row>
    <row r="2332" spans="1:8" x14ac:dyDescent="0.3">
      <c r="A2332" s="6"/>
      <c r="B2332" s="7"/>
      <c r="C2332" s="7"/>
      <c r="D2332" s="7"/>
      <c r="E2332" s="22"/>
      <c r="F2332" s="8"/>
      <c r="G2332" s="7"/>
      <c r="H2332" s="9"/>
    </row>
    <row r="2333" spans="1:8" x14ac:dyDescent="0.3">
      <c r="A2333" s="21" t="s">
        <v>20</v>
      </c>
      <c r="B2333" s="7"/>
      <c r="C2333" s="7"/>
      <c r="D2333" s="7"/>
      <c r="E2333" s="22"/>
      <c r="F2333" s="8"/>
      <c r="G2333" s="7"/>
      <c r="H2333" s="9"/>
    </row>
    <row r="2334" spans="1:8" x14ac:dyDescent="0.3">
      <c r="A2334" s="23" t="s">
        <v>10</v>
      </c>
      <c r="B2334" s="26" t="s">
        <v>11</v>
      </c>
      <c r="C2334" s="71" t="s">
        <v>12</v>
      </c>
      <c r="D2334" s="26" t="s">
        <v>13</v>
      </c>
      <c r="E2334" s="718" t="s">
        <v>21</v>
      </c>
      <c r="F2334" s="719"/>
      <c r="G2334" s="26" t="s">
        <v>47</v>
      </c>
      <c r="H2334" s="38" t="s">
        <v>14</v>
      </c>
    </row>
    <row r="2335" spans="1:8" ht="31.2" x14ac:dyDescent="0.3">
      <c r="A2335" s="29"/>
      <c r="B2335" s="72" t="s">
        <v>23</v>
      </c>
      <c r="C2335" s="40">
        <v>1</v>
      </c>
      <c r="D2335" s="40" t="s">
        <v>24</v>
      </c>
      <c r="E2335" s="720">
        <f>+'[1]1- CUADRILLAS'!$D$47</f>
        <v>53500</v>
      </c>
      <c r="F2335" s="721"/>
      <c r="G2335" s="41">
        <v>0.54561700934579427</v>
      </c>
      <c r="H2335" s="42">
        <f>((E2335+F2335)*C2335)*G2335</f>
        <v>29190.509999999995</v>
      </c>
    </row>
    <row r="2336" spans="1:8" x14ac:dyDescent="0.3">
      <c r="A2336" s="43"/>
      <c r="B2336" s="44"/>
      <c r="C2336" s="40"/>
      <c r="D2336" s="40"/>
      <c r="E2336" s="722"/>
      <c r="F2336" s="723"/>
      <c r="G2336" s="41"/>
      <c r="H2336" s="42">
        <f>((E2336+F2336)*C2336)*G2336</f>
        <v>0</v>
      </c>
    </row>
    <row r="2337" spans="1:8" x14ac:dyDescent="0.3">
      <c r="A2337" s="43"/>
      <c r="B2337" s="44"/>
      <c r="C2337" s="40"/>
      <c r="D2337" s="40"/>
      <c r="E2337" s="722"/>
      <c r="F2337" s="723"/>
      <c r="G2337" s="40"/>
      <c r="H2337" s="42"/>
    </row>
    <row r="2338" spans="1:8" x14ac:dyDescent="0.3">
      <c r="A2338" s="21" t="s">
        <v>25</v>
      </c>
      <c r="B2338" s="7"/>
      <c r="C2338" s="7"/>
      <c r="D2338" s="7"/>
      <c r="E2338" s="22"/>
      <c r="F2338" s="8"/>
      <c r="G2338" s="7"/>
      <c r="H2338" s="37">
        <f>(SUM(H2335:H2337))</f>
        <v>29190.509999999995</v>
      </c>
    </row>
    <row r="2339" spans="1:8" x14ac:dyDescent="0.3">
      <c r="A2339" s="6"/>
      <c r="B2339" s="7"/>
      <c r="C2339" s="7"/>
      <c r="D2339" s="7"/>
      <c r="E2339" s="22"/>
      <c r="F2339" s="8"/>
      <c r="G2339" s="7"/>
      <c r="H2339" s="9"/>
    </row>
    <row r="2340" spans="1:8" x14ac:dyDescent="0.3">
      <c r="A2340" s="21" t="s">
        <v>26</v>
      </c>
      <c r="B2340" s="7"/>
      <c r="C2340" s="7"/>
      <c r="D2340" s="7"/>
      <c r="E2340" s="22"/>
      <c r="F2340" s="8"/>
      <c r="G2340" s="7"/>
      <c r="H2340" s="9"/>
    </row>
    <row r="2341" spans="1:8" x14ac:dyDescent="0.3">
      <c r="A2341" s="23" t="s">
        <v>10</v>
      </c>
      <c r="B2341" s="718" t="s">
        <v>11</v>
      </c>
      <c r="C2341" s="719"/>
      <c r="D2341" s="71" t="s">
        <v>12</v>
      </c>
      <c r="E2341" s="26" t="s">
        <v>13</v>
      </c>
      <c r="F2341" s="27" t="s">
        <v>22</v>
      </c>
      <c r="G2341" s="26" t="s">
        <v>48</v>
      </c>
      <c r="H2341" s="38" t="s">
        <v>14</v>
      </c>
    </row>
    <row r="2342" spans="1:8" x14ac:dyDescent="0.3">
      <c r="A2342" s="43"/>
      <c r="B2342" s="724" t="s">
        <v>28</v>
      </c>
      <c r="C2342" s="725"/>
      <c r="D2342" s="40">
        <v>1</v>
      </c>
      <c r="E2342" s="40" t="s">
        <v>29</v>
      </c>
      <c r="F2342" s="41">
        <v>0.28000000000000003</v>
      </c>
      <c r="G2342" s="40">
        <f>+H2338*0.1</f>
        <v>2919.0509999999995</v>
      </c>
      <c r="H2342" s="42">
        <f>+G2342*D2342*F2342</f>
        <v>817.33427999999992</v>
      </c>
    </row>
    <row r="2343" spans="1:8" x14ac:dyDescent="0.3">
      <c r="A2343" s="43"/>
      <c r="B2343" s="724" t="s">
        <v>153</v>
      </c>
      <c r="C2343" s="725"/>
      <c r="D2343" s="40">
        <v>1</v>
      </c>
      <c r="E2343" s="40" t="s">
        <v>29</v>
      </c>
      <c r="F2343" s="41">
        <v>0.12</v>
      </c>
      <c r="G2343" s="40">
        <f>'[1]Estudio de Mercado'!$P$479</f>
        <v>18778.2</v>
      </c>
      <c r="H2343" s="42">
        <f>+G2343*D2343*F2343</f>
        <v>2253.384</v>
      </c>
    </row>
    <row r="2344" spans="1:8" x14ac:dyDescent="0.3">
      <c r="A2344" s="21" t="s">
        <v>31</v>
      </c>
      <c r="B2344" s="7"/>
      <c r="C2344" s="7"/>
      <c r="D2344" s="7"/>
      <c r="E2344" s="22"/>
      <c r="F2344" s="8"/>
      <c r="G2344" s="7"/>
      <c r="H2344" s="37">
        <f>ROUND(SUM(H2342:H2343),0)</f>
        <v>3071</v>
      </c>
    </row>
    <row r="2345" spans="1:8" x14ac:dyDescent="0.3">
      <c r="A2345" s="6"/>
      <c r="B2345" s="7"/>
      <c r="C2345" s="7"/>
      <c r="D2345" s="7"/>
      <c r="E2345" s="22"/>
      <c r="F2345" s="8"/>
      <c r="G2345" s="7"/>
      <c r="H2345" s="9"/>
    </row>
    <row r="2346" spans="1:8" x14ac:dyDescent="0.3">
      <c r="A2346" s="21" t="s">
        <v>32</v>
      </c>
      <c r="B2346" s="7"/>
      <c r="C2346" s="7"/>
      <c r="D2346" s="7"/>
      <c r="E2346" s="22"/>
      <c r="F2346" s="8"/>
      <c r="G2346" s="7"/>
      <c r="H2346" s="9"/>
    </row>
    <row r="2347" spans="1:8" x14ac:dyDescent="0.3">
      <c r="A2347" s="23" t="s">
        <v>10</v>
      </c>
      <c r="B2347" s="718" t="s">
        <v>11</v>
      </c>
      <c r="C2347" s="719"/>
      <c r="D2347" s="26" t="s">
        <v>13</v>
      </c>
      <c r="E2347" s="26" t="s">
        <v>12</v>
      </c>
      <c r="F2347" s="27" t="s">
        <v>33</v>
      </c>
      <c r="G2347" s="26" t="s">
        <v>34</v>
      </c>
      <c r="H2347" s="38" t="s">
        <v>14</v>
      </c>
    </row>
    <row r="2348" spans="1:8" x14ac:dyDescent="0.3">
      <c r="A2348" s="43"/>
      <c r="B2348" s="724" t="s">
        <v>35</v>
      </c>
      <c r="C2348" s="725"/>
      <c r="D2348" s="40" t="s">
        <v>36</v>
      </c>
      <c r="E2348" s="40">
        <v>1</v>
      </c>
      <c r="F2348" s="45">
        <f>'[1]Estudio de Mercado'!$P$483</f>
        <v>102570</v>
      </c>
      <c r="G2348" s="46">
        <v>0.05</v>
      </c>
      <c r="H2348" s="42">
        <f>+F2348*G2348</f>
        <v>5128.5</v>
      </c>
    </row>
    <row r="2349" spans="1:8" x14ac:dyDescent="0.3">
      <c r="A2349" s="43"/>
      <c r="B2349" s="724"/>
      <c r="C2349" s="725"/>
      <c r="D2349" s="47"/>
      <c r="E2349" s="47"/>
      <c r="F2349" s="48"/>
      <c r="G2349" s="49"/>
      <c r="H2349" s="42"/>
    </row>
    <row r="2350" spans="1:8" x14ac:dyDescent="0.3">
      <c r="A2350" s="21" t="s">
        <v>37</v>
      </c>
      <c r="B2350" s="7"/>
      <c r="C2350" s="7"/>
      <c r="D2350" s="7"/>
      <c r="E2350" s="22"/>
      <c r="F2350" s="8"/>
      <c r="G2350" s="7"/>
      <c r="H2350" s="37">
        <f>ROUND(SUM(H2348:H2349),0)</f>
        <v>5129</v>
      </c>
    </row>
    <row r="2351" spans="1:8" x14ac:dyDescent="0.3">
      <c r="A2351" s="21"/>
      <c r="B2351" s="7"/>
      <c r="C2351" s="7"/>
      <c r="D2351" s="7"/>
      <c r="E2351" s="50"/>
      <c r="F2351" s="8"/>
      <c r="G2351" s="7"/>
      <c r="H2351" s="51"/>
    </row>
    <row r="2352" spans="1:8" x14ac:dyDescent="0.3">
      <c r="A2352" s="21" t="s">
        <v>38</v>
      </c>
      <c r="B2352" s="7"/>
      <c r="C2352" s="7"/>
      <c r="D2352" s="7"/>
      <c r="E2352" s="22"/>
      <c r="F2352" s="8"/>
      <c r="G2352" s="7"/>
      <c r="H2352" s="37">
        <f>H2331+H2338+H2344+H2350</f>
        <v>71931.509999999995</v>
      </c>
    </row>
    <row r="2353" spans="1:8" x14ac:dyDescent="0.3">
      <c r="A2353" s="21" t="s">
        <v>39</v>
      </c>
      <c r="B2353" s="7"/>
      <c r="C2353" s="7"/>
      <c r="D2353" s="7"/>
      <c r="E2353" s="22"/>
      <c r="F2353" s="8"/>
      <c r="G2353" s="7"/>
      <c r="H2353" s="52">
        <f>+SUM(H2354:H2357)</f>
        <v>21543.487244999997</v>
      </c>
    </row>
    <row r="2354" spans="1:8" x14ac:dyDescent="0.3">
      <c r="A2354" s="21"/>
      <c r="B2354" s="7"/>
      <c r="C2354" s="7"/>
      <c r="D2354" s="7"/>
      <c r="E2354" s="22"/>
      <c r="F2354" s="48" t="s">
        <v>40</v>
      </c>
      <c r="G2354" s="53">
        <v>0.23</v>
      </c>
      <c r="H2354" s="54">
        <f>+G2354*H2352</f>
        <v>16544.247299999999</v>
      </c>
    </row>
    <row r="2355" spans="1:8" x14ac:dyDescent="0.3">
      <c r="A2355" s="21"/>
      <c r="B2355" s="7"/>
      <c r="C2355" s="7"/>
      <c r="D2355" s="7"/>
      <c r="E2355" s="22"/>
      <c r="F2355" s="48" t="s">
        <v>41</v>
      </c>
      <c r="G2355" s="53">
        <v>0.01</v>
      </c>
      <c r="H2355" s="54">
        <f>+G2355*H2352</f>
        <v>719.31509999999992</v>
      </c>
    </row>
    <row r="2356" spans="1:8" x14ac:dyDescent="0.3">
      <c r="A2356" s="21"/>
      <c r="B2356" s="7"/>
      <c r="C2356" s="7"/>
      <c r="D2356" s="7"/>
      <c r="E2356" s="22"/>
      <c r="F2356" s="48" t="s">
        <v>42</v>
      </c>
      <c r="G2356" s="53">
        <v>0.05</v>
      </c>
      <c r="H2356" s="54">
        <f>+G2356*H2352</f>
        <v>3596.5754999999999</v>
      </c>
    </row>
    <row r="2357" spans="1:8" x14ac:dyDescent="0.3">
      <c r="A2357" s="21"/>
      <c r="B2357" s="7"/>
      <c r="C2357" s="7"/>
      <c r="D2357" s="7"/>
      <c r="E2357" s="22"/>
      <c r="F2357" s="48" t="s">
        <v>43</v>
      </c>
      <c r="G2357" s="53">
        <v>0.19</v>
      </c>
      <c r="H2357" s="54">
        <f>+G2357*H2356</f>
        <v>683.34934499999997</v>
      </c>
    </row>
    <row r="2358" spans="1:8" x14ac:dyDescent="0.3">
      <c r="A2358" s="21"/>
      <c r="B2358" s="7"/>
      <c r="C2358" s="7"/>
      <c r="D2358" s="7"/>
      <c r="E2358" s="22"/>
      <c r="F2358" s="726" t="s">
        <v>44</v>
      </c>
      <c r="G2358" s="726"/>
      <c r="H2358" s="55">
        <f>+ROUND(H2352+H2353,0)</f>
        <v>93475</v>
      </c>
    </row>
    <row r="2359" spans="1:8" x14ac:dyDescent="0.3">
      <c r="A2359" s="21"/>
      <c r="B2359" s="7"/>
      <c r="C2359" s="7"/>
      <c r="D2359" s="7"/>
      <c r="E2359" s="22"/>
      <c r="F2359" s="8"/>
      <c r="G2359" s="7"/>
      <c r="H2359" s="56"/>
    </row>
    <row r="2360" spans="1:8" ht="16.2" thickBot="1" x14ac:dyDescent="0.35">
      <c r="A2360" s="17"/>
      <c r="B2360" s="18"/>
      <c r="C2360" s="7"/>
      <c r="D2360" s="7"/>
      <c r="E2360" s="22"/>
      <c r="F2360" s="19"/>
      <c r="G2360" s="18"/>
      <c r="H2360" s="20"/>
    </row>
    <row r="2361" spans="1:8" ht="16.2" thickTop="1" x14ac:dyDescent="0.3">
      <c r="A2361" s="6"/>
      <c r="B2361" s="7"/>
      <c r="C2361" s="57"/>
      <c r="D2361" s="58"/>
      <c r="E2361" s="57"/>
      <c r="F2361" s="8"/>
      <c r="G2361" s="7"/>
      <c r="H2361" s="59"/>
    </row>
    <row r="2362" spans="1:8" x14ac:dyDescent="0.3">
      <c r="A2362" s="6"/>
      <c r="B2362" s="7"/>
      <c r="C2362" s="22"/>
      <c r="D2362" s="7"/>
      <c r="E2362" s="22"/>
      <c r="F2362" s="8"/>
      <c r="G2362" s="7"/>
      <c r="H2362" s="59"/>
    </row>
    <row r="2363" spans="1:8" x14ac:dyDescent="0.3">
      <c r="A2363" s="6"/>
      <c r="B2363" s="7"/>
      <c r="C2363" s="22"/>
      <c r="D2363" s="7"/>
      <c r="E2363" s="22"/>
      <c r="F2363" s="8"/>
      <c r="G2363" s="7"/>
      <c r="H2363" s="59"/>
    </row>
    <row r="2364" spans="1:8" x14ac:dyDescent="0.3">
      <c r="A2364" s="6"/>
      <c r="B2364" s="7"/>
      <c r="C2364" s="22"/>
      <c r="D2364" s="7"/>
      <c r="E2364" s="22"/>
      <c r="F2364" s="8"/>
      <c r="G2364" s="7"/>
      <c r="H2364" s="59"/>
    </row>
    <row r="2365" spans="1:8" ht="16.2" thickBot="1" x14ac:dyDescent="0.35">
      <c r="A2365" s="6"/>
      <c r="B2365" s="7"/>
      <c r="C2365" s="7"/>
      <c r="D2365" s="7"/>
      <c r="E2365" s="22"/>
      <c r="F2365" s="699"/>
      <c r="G2365" s="699"/>
      <c r="H2365" s="700"/>
    </row>
    <row r="2366" spans="1:8" x14ac:dyDescent="0.3">
      <c r="A2366" s="60" t="s">
        <v>45</v>
      </c>
      <c r="B2366" s="61"/>
      <c r="C2366" s="61"/>
      <c r="D2366" s="61"/>
      <c r="E2366" s="22"/>
      <c r="F2366" s="8" t="s">
        <v>46</v>
      </c>
      <c r="G2366" s="7"/>
      <c r="H2366" s="9"/>
    </row>
    <row r="2367" spans="1:8" ht="16.2" thickBot="1" x14ac:dyDescent="0.35">
      <c r="A2367" s="484"/>
      <c r="B2367" s="482"/>
      <c r="C2367" s="482"/>
      <c r="D2367" s="482"/>
      <c r="E2367" s="482"/>
      <c r="F2367" s="483"/>
      <c r="G2367" s="482"/>
      <c r="H2367" s="481"/>
    </row>
    <row r="2368" spans="1:8" x14ac:dyDescent="0.3">
      <c r="A2368" s="1"/>
      <c r="B2368" s="2"/>
      <c r="C2368" s="2"/>
      <c r="D2368" s="2"/>
      <c r="E2368" s="2"/>
      <c r="F2368" s="3"/>
      <c r="G2368" s="2"/>
      <c r="H2368" s="4"/>
    </row>
    <row r="2369" spans="1:8" ht="92.4" customHeight="1" thickBot="1" x14ac:dyDescent="0.55000000000000004">
      <c r="A2369" s="727" t="str">
        <f>+$A$2</f>
        <v>REPARACIONES LOCATIVAS LABORATORIO GENETICA REGIONAL NOR OCCIDENTE DEL INSTITUTO NACIONAL DE MEDICINA LEGAL Y CIENCIAS FORENSES.</v>
      </c>
      <c r="B2369" s="728"/>
      <c r="C2369" s="728"/>
      <c r="D2369" s="728"/>
      <c r="E2369" s="728"/>
      <c r="F2369" s="728"/>
      <c r="G2369" s="728"/>
      <c r="H2369" s="729"/>
    </row>
    <row r="2370" spans="1:8" ht="16.2" thickTop="1" x14ac:dyDescent="0.3">
      <c r="A2370" s="704" t="str">
        <f>+$A$64</f>
        <v>PRESUPUESTO SISTEMA ELÉCTRICO, ILUMINACIÓN Y ALARMAS PARA EL PROYECTO DE REPARACIONES LOCATIVAS SEDE MEDELLIN DEL  INSTITUTO NACIONAL DE MEDICINA LEGAL Y CIENCIAS FORENSES</v>
      </c>
      <c r="B2370" s="705"/>
      <c r="C2370" s="705"/>
      <c r="D2370" s="705"/>
      <c r="E2370" s="705"/>
      <c r="F2370" s="705"/>
      <c r="G2370" s="705"/>
      <c r="H2370" s="706"/>
    </row>
    <row r="2371" spans="1:8" x14ac:dyDescent="0.3">
      <c r="A2371" s="707"/>
      <c r="B2371" s="708"/>
      <c r="C2371" s="708"/>
      <c r="D2371" s="708"/>
      <c r="E2371" s="708"/>
      <c r="F2371" s="708"/>
      <c r="G2371" s="708"/>
      <c r="H2371" s="709"/>
    </row>
    <row r="2372" spans="1:8" x14ac:dyDescent="0.3">
      <c r="A2372" s="710" t="s">
        <v>2</v>
      </c>
      <c r="B2372" s="711"/>
      <c r="C2372" s="711"/>
      <c r="D2372" s="711"/>
      <c r="E2372" s="711"/>
      <c r="F2372" s="711"/>
      <c r="G2372" s="711"/>
      <c r="H2372" s="712"/>
    </row>
    <row r="2373" spans="1:8" x14ac:dyDescent="0.3">
      <c r="A2373" s="6"/>
      <c r="B2373" s="7"/>
      <c r="C2373" s="7"/>
      <c r="D2373" s="7"/>
      <c r="E2373" s="7"/>
      <c r="F2373" s="8"/>
      <c r="G2373" s="7"/>
      <c r="H2373" s="9"/>
    </row>
    <row r="2374" spans="1:8" x14ac:dyDescent="0.3">
      <c r="A2374" s="10" t="s">
        <v>3</v>
      </c>
      <c r="B2374" s="11" t="str">
        <f>+'[1]BASE DEL PRESUPUESTO'!$B$74</f>
        <v>3.1.44</v>
      </c>
      <c r="C2374" s="12" t="s">
        <v>4</v>
      </c>
      <c r="D2374" s="11" t="str">
        <f>+'[1]BASE DEL PRESUPUESTO'!$D$74</f>
        <v>M</v>
      </c>
      <c r="E2374" s="13" t="s">
        <v>5</v>
      </c>
      <c r="F2374" s="14">
        <f>H2404</f>
        <v>61749.13</v>
      </c>
      <c r="G2374" s="12" t="s">
        <v>6</v>
      </c>
      <c r="H2374" s="15" t="str">
        <f>$H$69</f>
        <v>ENERO DE 2026</v>
      </c>
    </row>
    <row r="2375" spans="1:8" ht="55.5" customHeight="1" x14ac:dyDescent="0.3">
      <c r="A2375" s="16" t="s">
        <v>8</v>
      </c>
      <c r="B2375" s="713" t="str">
        <f>+'[1]BASE DEL PRESUPUESTO'!$C$74</f>
        <v>Suministro e instalación de acometida en cable de cobre 3F# 10+1T #10 AWG, LSZH,  incluye termoencogible, terminales de ponchar, cinta y demás accesorios para su correcto funcionamiento, incluye conexión en los dos extremos.</v>
      </c>
      <c r="C2375" s="713"/>
      <c r="D2375" s="713"/>
      <c r="E2375" s="713"/>
      <c r="F2375" s="713"/>
      <c r="G2375" s="713"/>
      <c r="H2375" s="714"/>
    </row>
    <row r="2376" spans="1:8" ht="16.2" thickBot="1" x14ac:dyDescent="0.35">
      <c r="A2376" s="17"/>
      <c r="B2376" s="18"/>
      <c r="C2376" s="18"/>
      <c r="D2376" s="18"/>
      <c r="E2376" s="18"/>
      <c r="F2376" s="19"/>
      <c r="G2376" s="18"/>
      <c r="H2376" s="20"/>
    </row>
    <row r="2377" spans="1:8" ht="16.2" thickTop="1" x14ac:dyDescent="0.3">
      <c r="A2377" s="21" t="s">
        <v>9</v>
      </c>
      <c r="B2377" s="7"/>
      <c r="C2377" s="7"/>
      <c r="D2377" s="7"/>
      <c r="E2377" s="22"/>
      <c r="F2377" s="8"/>
      <c r="G2377" s="7"/>
      <c r="H2377" s="9"/>
    </row>
    <row r="2378" spans="1:8" x14ac:dyDescent="0.3">
      <c r="A2378" s="23" t="s">
        <v>10</v>
      </c>
      <c r="B2378" s="24" t="s">
        <v>11</v>
      </c>
      <c r="C2378" s="25"/>
      <c r="D2378" s="25"/>
      <c r="E2378" s="26" t="s">
        <v>12</v>
      </c>
      <c r="F2378" s="27" t="s">
        <v>13</v>
      </c>
      <c r="G2378" s="26" t="s">
        <v>14</v>
      </c>
      <c r="H2378" s="28" t="s">
        <v>15</v>
      </c>
    </row>
    <row r="2379" spans="1:8" x14ac:dyDescent="0.3">
      <c r="A2379" s="29"/>
      <c r="B2379" s="715" t="str">
        <f>+'[1]Estudio de Mercado'!$C$26</f>
        <v>Cable de Cobre 10 AWG Libre Halogenos</v>
      </c>
      <c r="C2379" s="716"/>
      <c r="D2379" s="717"/>
      <c r="E2379" s="109">
        <v>5</v>
      </c>
      <c r="F2379" s="110" t="s">
        <v>16</v>
      </c>
      <c r="G2379" s="32">
        <v>4072</v>
      </c>
      <c r="H2379" s="33">
        <f>+E2379*G2379</f>
        <v>20360</v>
      </c>
    </row>
    <row r="2380" spans="1:8" x14ac:dyDescent="0.3">
      <c r="A2380" s="29"/>
      <c r="B2380" s="715" t="str">
        <f>+'[1]Estudio de Mercado'!$C$49</f>
        <v>Borna de Ponchar Estañada No 10 Barril Largo</v>
      </c>
      <c r="C2380" s="716"/>
      <c r="D2380" s="717"/>
      <c r="E2380" s="109">
        <v>0.4</v>
      </c>
      <c r="F2380" s="110" t="s">
        <v>13</v>
      </c>
      <c r="G2380" s="32">
        <f>+'[1]Estudio de Mercado'!$P$49</f>
        <v>1200</v>
      </c>
      <c r="H2380" s="33">
        <f>+E2380*G2380</f>
        <v>480</v>
      </c>
    </row>
    <row r="2381" spans="1:8" x14ac:dyDescent="0.3">
      <c r="A2381" s="29"/>
      <c r="B2381" s="715" t="str">
        <f>+'[1]Estudio de Mercado'!$C$59</f>
        <v>Funda termoencogible para cable 10 - 12, 6mm</v>
      </c>
      <c r="C2381" s="716"/>
      <c r="D2381" s="717"/>
      <c r="E2381" s="109">
        <v>0.25</v>
      </c>
      <c r="F2381" s="110" t="s">
        <v>13</v>
      </c>
      <c r="G2381" s="32">
        <f>+'[1]Estudio de Mercado'!$P$59</f>
        <v>1250</v>
      </c>
      <c r="H2381" s="33">
        <f>+E2381*G2381</f>
        <v>312.5</v>
      </c>
    </row>
    <row r="2382" spans="1:8" x14ac:dyDescent="0.3">
      <c r="A2382" s="35"/>
      <c r="B2382" s="715" t="s">
        <v>17</v>
      </c>
      <c r="C2382" s="716"/>
      <c r="D2382" s="717"/>
      <c r="E2382" s="30">
        <v>1</v>
      </c>
      <c r="F2382" s="31" t="s">
        <v>18</v>
      </c>
      <c r="G2382" s="34">
        <f>'[1]Estudio de Mercado'!$P$234</f>
        <v>2556</v>
      </c>
      <c r="H2382" s="33">
        <f>+E2382*G2382</f>
        <v>2556</v>
      </c>
    </row>
    <row r="2383" spans="1:8" x14ac:dyDescent="0.3">
      <c r="A2383" s="21" t="s">
        <v>19</v>
      </c>
      <c r="B2383" s="7"/>
      <c r="C2383" s="7"/>
      <c r="D2383" s="7"/>
      <c r="E2383" s="22"/>
      <c r="F2383" s="8"/>
      <c r="G2383" s="7"/>
      <c r="H2383" s="37">
        <f>ROUND(SUM(H2379:H2382),0)</f>
        <v>23709</v>
      </c>
    </row>
    <row r="2384" spans="1:8" x14ac:dyDescent="0.3">
      <c r="A2384" s="6"/>
      <c r="B2384" s="7"/>
      <c r="C2384" s="7"/>
      <c r="D2384" s="7"/>
      <c r="E2384" s="22"/>
      <c r="F2384" s="8"/>
      <c r="G2384" s="7"/>
      <c r="H2384" s="9"/>
    </row>
    <row r="2385" spans="1:8" x14ac:dyDescent="0.3">
      <c r="A2385" s="21" t="s">
        <v>20</v>
      </c>
      <c r="B2385" s="7"/>
      <c r="C2385" s="7"/>
      <c r="D2385" s="7"/>
      <c r="E2385" s="22"/>
      <c r="F2385" s="8"/>
      <c r="G2385" s="7"/>
      <c r="H2385" s="9"/>
    </row>
    <row r="2386" spans="1:8" x14ac:dyDescent="0.3">
      <c r="A2386" s="23" t="s">
        <v>10</v>
      </c>
      <c r="B2386" s="26" t="s">
        <v>11</v>
      </c>
      <c r="C2386" s="71" t="s">
        <v>12</v>
      </c>
      <c r="D2386" s="26" t="s">
        <v>13</v>
      </c>
      <c r="E2386" s="718" t="s">
        <v>21</v>
      </c>
      <c r="F2386" s="719"/>
      <c r="G2386" s="26" t="s">
        <v>47</v>
      </c>
      <c r="H2386" s="38" t="s">
        <v>14</v>
      </c>
    </row>
    <row r="2387" spans="1:8" ht="31.2" x14ac:dyDescent="0.3">
      <c r="A2387" s="29"/>
      <c r="B2387" s="72" t="s">
        <v>23</v>
      </c>
      <c r="C2387" s="40">
        <v>1</v>
      </c>
      <c r="D2387" s="40" t="s">
        <v>24</v>
      </c>
      <c r="E2387" s="720">
        <f>+'[1]1- CUADRILLAS'!$D$47</f>
        <v>53500</v>
      </c>
      <c r="F2387" s="721"/>
      <c r="G2387" s="41">
        <v>0.55744168224299062</v>
      </c>
      <c r="H2387" s="42">
        <f>((E2387+F2387)*C2387)*G2387</f>
        <v>29823.129999999997</v>
      </c>
    </row>
    <row r="2388" spans="1:8" x14ac:dyDescent="0.3">
      <c r="A2388" s="43"/>
      <c r="B2388" s="44"/>
      <c r="C2388" s="40"/>
      <c r="D2388" s="40"/>
      <c r="E2388" s="722"/>
      <c r="F2388" s="723"/>
      <c r="G2388" s="41"/>
      <c r="H2388" s="42">
        <f>((E2388+F2388)*C2388)*G2388</f>
        <v>0</v>
      </c>
    </row>
    <row r="2389" spans="1:8" x14ac:dyDescent="0.3">
      <c r="A2389" s="43"/>
      <c r="B2389" s="44"/>
      <c r="C2389" s="40"/>
      <c r="D2389" s="40"/>
      <c r="E2389" s="722"/>
      <c r="F2389" s="723"/>
      <c r="G2389" s="40"/>
      <c r="H2389" s="42"/>
    </row>
    <row r="2390" spans="1:8" x14ac:dyDescent="0.3">
      <c r="A2390" s="21" t="s">
        <v>25</v>
      </c>
      <c r="B2390" s="7"/>
      <c r="C2390" s="7"/>
      <c r="D2390" s="7"/>
      <c r="E2390" s="22"/>
      <c r="F2390" s="8"/>
      <c r="G2390" s="7"/>
      <c r="H2390" s="37">
        <f>(SUM(H2387:H2389))</f>
        <v>29823.129999999997</v>
      </c>
    </row>
    <row r="2391" spans="1:8" x14ac:dyDescent="0.3">
      <c r="A2391" s="6"/>
      <c r="B2391" s="7"/>
      <c r="C2391" s="7"/>
      <c r="D2391" s="7"/>
      <c r="E2391" s="22"/>
      <c r="F2391" s="8"/>
      <c r="G2391" s="7"/>
      <c r="H2391" s="9"/>
    </row>
    <row r="2392" spans="1:8" x14ac:dyDescent="0.3">
      <c r="A2392" s="21" t="s">
        <v>26</v>
      </c>
      <c r="B2392" s="7"/>
      <c r="C2392" s="7"/>
      <c r="D2392" s="7"/>
      <c r="E2392" s="22"/>
      <c r="F2392" s="8"/>
      <c r="G2392" s="7"/>
      <c r="H2392" s="9"/>
    </row>
    <row r="2393" spans="1:8" x14ac:dyDescent="0.3">
      <c r="A2393" s="23" t="s">
        <v>10</v>
      </c>
      <c r="B2393" s="718" t="s">
        <v>11</v>
      </c>
      <c r="C2393" s="719"/>
      <c r="D2393" s="71" t="s">
        <v>12</v>
      </c>
      <c r="E2393" s="26" t="s">
        <v>13</v>
      </c>
      <c r="F2393" s="27" t="s">
        <v>22</v>
      </c>
      <c r="G2393" s="26" t="s">
        <v>48</v>
      </c>
      <c r="H2393" s="38" t="s">
        <v>14</v>
      </c>
    </row>
    <row r="2394" spans="1:8" x14ac:dyDescent="0.3">
      <c r="A2394" s="43"/>
      <c r="B2394" s="724" t="s">
        <v>28</v>
      </c>
      <c r="C2394" s="725"/>
      <c r="D2394" s="40">
        <v>1</v>
      </c>
      <c r="E2394" s="40" t="s">
        <v>29</v>
      </c>
      <c r="F2394" s="41">
        <v>0.28000000000000003</v>
      </c>
      <c r="G2394" s="40">
        <f>+H2390*0.1</f>
        <v>2982.3130000000001</v>
      </c>
      <c r="H2394" s="42">
        <f>+G2394*D2394*F2394</f>
        <v>835.04764000000011</v>
      </c>
    </row>
    <row r="2395" spans="1:8" x14ac:dyDescent="0.3">
      <c r="A2395" s="43"/>
      <c r="B2395" s="724" t="s">
        <v>153</v>
      </c>
      <c r="C2395" s="725"/>
      <c r="D2395" s="40">
        <v>1</v>
      </c>
      <c r="E2395" s="40" t="s">
        <v>29</v>
      </c>
      <c r="F2395" s="41">
        <v>0.12</v>
      </c>
      <c r="G2395" s="40">
        <f>'[1]Estudio de Mercado'!$P$479</f>
        <v>18778.2</v>
      </c>
      <c r="H2395" s="42">
        <f>+G2395*D2395*F2395</f>
        <v>2253.384</v>
      </c>
    </row>
    <row r="2396" spans="1:8" x14ac:dyDescent="0.3">
      <c r="A2396" s="21" t="s">
        <v>31</v>
      </c>
      <c r="B2396" s="7"/>
      <c r="C2396" s="7"/>
      <c r="D2396" s="7"/>
      <c r="E2396" s="22"/>
      <c r="F2396" s="8"/>
      <c r="G2396" s="7"/>
      <c r="H2396" s="37">
        <f>ROUND(SUM(H2394:H2395),0)</f>
        <v>3088</v>
      </c>
    </row>
    <row r="2397" spans="1:8" x14ac:dyDescent="0.3">
      <c r="A2397" s="6"/>
      <c r="B2397" s="7"/>
      <c r="C2397" s="7"/>
      <c r="D2397" s="7"/>
      <c r="E2397" s="22"/>
      <c r="F2397" s="8"/>
      <c r="G2397" s="7"/>
      <c r="H2397" s="9"/>
    </row>
    <row r="2398" spans="1:8" x14ac:dyDescent="0.3">
      <c r="A2398" s="21" t="s">
        <v>32</v>
      </c>
      <c r="B2398" s="7"/>
      <c r="C2398" s="7"/>
      <c r="D2398" s="7"/>
      <c r="E2398" s="22"/>
      <c r="F2398" s="8"/>
      <c r="G2398" s="7"/>
      <c r="H2398" s="9"/>
    </row>
    <row r="2399" spans="1:8" x14ac:dyDescent="0.3">
      <c r="A2399" s="23" t="s">
        <v>10</v>
      </c>
      <c r="B2399" s="718" t="s">
        <v>11</v>
      </c>
      <c r="C2399" s="719"/>
      <c r="D2399" s="26" t="s">
        <v>13</v>
      </c>
      <c r="E2399" s="26" t="s">
        <v>12</v>
      </c>
      <c r="F2399" s="27" t="s">
        <v>33</v>
      </c>
      <c r="G2399" s="26" t="s">
        <v>34</v>
      </c>
      <c r="H2399" s="38" t="s">
        <v>14</v>
      </c>
    </row>
    <row r="2400" spans="1:8" x14ac:dyDescent="0.3">
      <c r="A2400" s="43"/>
      <c r="B2400" s="724" t="s">
        <v>35</v>
      </c>
      <c r="C2400" s="725"/>
      <c r="D2400" s="40" t="s">
        <v>36</v>
      </c>
      <c r="E2400" s="40">
        <v>1</v>
      </c>
      <c r="F2400" s="45">
        <f>'[1]Estudio de Mercado'!$P$483</f>
        <v>102570</v>
      </c>
      <c r="G2400" s="46">
        <v>0.05</v>
      </c>
      <c r="H2400" s="42">
        <f>+F2400*G2400</f>
        <v>5128.5</v>
      </c>
    </row>
    <row r="2401" spans="1:8" x14ac:dyDescent="0.3">
      <c r="A2401" s="43"/>
      <c r="B2401" s="724"/>
      <c r="C2401" s="725"/>
      <c r="D2401" s="47"/>
      <c r="E2401" s="47"/>
      <c r="F2401" s="48"/>
      <c r="G2401" s="49"/>
      <c r="H2401" s="42"/>
    </row>
    <row r="2402" spans="1:8" x14ac:dyDescent="0.3">
      <c r="A2402" s="21" t="s">
        <v>37</v>
      </c>
      <c r="B2402" s="7"/>
      <c r="C2402" s="7"/>
      <c r="D2402" s="7"/>
      <c r="E2402" s="22"/>
      <c r="F2402" s="8"/>
      <c r="G2402" s="7"/>
      <c r="H2402" s="37">
        <f>ROUND(SUM(H2400:H2401),0)</f>
        <v>5129</v>
      </c>
    </row>
    <row r="2403" spans="1:8" x14ac:dyDescent="0.3">
      <c r="A2403" s="21"/>
      <c r="B2403" s="7"/>
      <c r="C2403" s="7"/>
      <c r="D2403" s="7"/>
      <c r="E2403" s="50"/>
      <c r="F2403" s="8"/>
      <c r="G2403" s="7"/>
      <c r="H2403" s="51"/>
    </row>
    <row r="2404" spans="1:8" x14ac:dyDescent="0.3">
      <c r="A2404" s="21" t="s">
        <v>38</v>
      </c>
      <c r="B2404" s="7"/>
      <c r="C2404" s="7"/>
      <c r="D2404" s="7"/>
      <c r="E2404" s="22"/>
      <c r="F2404" s="8"/>
      <c r="G2404" s="7"/>
      <c r="H2404" s="37">
        <f>H2383+H2390+H2396+H2402</f>
        <v>61749.13</v>
      </c>
    </row>
    <row r="2405" spans="1:8" x14ac:dyDescent="0.3">
      <c r="A2405" s="21" t="s">
        <v>39</v>
      </c>
      <c r="B2405" s="7"/>
      <c r="C2405" s="7"/>
      <c r="D2405" s="7"/>
      <c r="E2405" s="22"/>
      <c r="F2405" s="8"/>
      <c r="G2405" s="7"/>
      <c r="H2405" s="52">
        <f>+SUM(H2406:H2409)</f>
        <v>18493.864435</v>
      </c>
    </row>
    <row r="2406" spans="1:8" x14ac:dyDescent="0.3">
      <c r="A2406" s="21"/>
      <c r="B2406" s="7"/>
      <c r="C2406" s="7"/>
      <c r="D2406" s="7"/>
      <c r="E2406" s="22"/>
      <c r="F2406" s="48" t="s">
        <v>40</v>
      </c>
      <c r="G2406" s="53">
        <v>0.23</v>
      </c>
      <c r="H2406" s="54">
        <f>+G2406*H2404</f>
        <v>14202.2999</v>
      </c>
    </row>
    <row r="2407" spans="1:8" x14ac:dyDescent="0.3">
      <c r="A2407" s="21"/>
      <c r="B2407" s="7"/>
      <c r="C2407" s="7"/>
      <c r="D2407" s="7"/>
      <c r="E2407" s="22"/>
      <c r="F2407" s="48" t="s">
        <v>41</v>
      </c>
      <c r="G2407" s="53">
        <v>0.01</v>
      </c>
      <c r="H2407" s="54">
        <f>+G2407*H2404</f>
        <v>617.49130000000002</v>
      </c>
    </row>
    <row r="2408" spans="1:8" x14ac:dyDescent="0.3">
      <c r="A2408" s="21"/>
      <c r="B2408" s="7"/>
      <c r="C2408" s="7"/>
      <c r="D2408" s="7"/>
      <c r="E2408" s="22"/>
      <c r="F2408" s="48" t="s">
        <v>42</v>
      </c>
      <c r="G2408" s="53">
        <v>0.05</v>
      </c>
      <c r="H2408" s="54">
        <f>+G2408*H2404</f>
        <v>3087.4565000000002</v>
      </c>
    </row>
    <row r="2409" spans="1:8" x14ac:dyDescent="0.3">
      <c r="A2409" s="21"/>
      <c r="B2409" s="7"/>
      <c r="C2409" s="7"/>
      <c r="D2409" s="7"/>
      <c r="E2409" s="22"/>
      <c r="F2409" s="48" t="s">
        <v>43</v>
      </c>
      <c r="G2409" s="53">
        <v>0.19</v>
      </c>
      <c r="H2409" s="54">
        <f>+G2409*H2408</f>
        <v>586.61673500000006</v>
      </c>
    </row>
    <row r="2410" spans="1:8" x14ac:dyDescent="0.3">
      <c r="A2410" s="21"/>
      <c r="B2410" s="7"/>
      <c r="C2410" s="7"/>
      <c r="D2410" s="7"/>
      <c r="E2410" s="22"/>
      <c r="F2410" s="726" t="s">
        <v>44</v>
      </c>
      <c r="G2410" s="726"/>
      <c r="H2410" s="55">
        <f>+ROUND(H2404+H2405,0)</f>
        <v>80243</v>
      </c>
    </row>
    <row r="2411" spans="1:8" x14ac:dyDescent="0.3">
      <c r="A2411" s="21"/>
      <c r="B2411" s="7"/>
      <c r="C2411" s="7"/>
      <c r="D2411" s="7"/>
      <c r="E2411" s="22"/>
      <c r="F2411" s="8"/>
      <c r="G2411" s="7"/>
      <c r="H2411" s="56"/>
    </row>
    <row r="2412" spans="1:8" ht="16.2" thickBot="1" x14ac:dyDescent="0.35">
      <c r="A2412" s="17"/>
      <c r="B2412" s="18"/>
      <c r="C2412" s="7"/>
      <c r="D2412" s="7"/>
      <c r="E2412" s="22"/>
      <c r="F2412" s="19"/>
      <c r="G2412" s="18"/>
      <c r="H2412" s="20"/>
    </row>
    <row r="2413" spans="1:8" ht="16.2" thickTop="1" x14ac:dyDescent="0.3">
      <c r="A2413" s="6"/>
      <c r="B2413" s="7"/>
      <c r="C2413" s="57"/>
      <c r="D2413" s="58"/>
      <c r="E2413" s="57"/>
      <c r="F2413" s="8"/>
      <c r="G2413" s="7"/>
      <c r="H2413" s="59"/>
    </row>
    <row r="2414" spans="1:8" x14ac:dyDescent="0.3">
      <c r="A2414" s="6"/>
      <c r="B2414" s="7"/>
      <c r="C2414" s="22"/>
      <c r="D2414" s="7"/>
      <c r="E2414" s="22"/>
      <c r="F2414" s="8"/>
      <c r="G2414" s="7"/>
      <c r="H2414" s="59"/>
    </row>
    <row r="2415" spans="1:8" x14ac:dyDescent="0.3">
      <c r="A2415" s="6"/>
      <c r="B2415" s="7"/>
      <c r="C2415" s="22"/>
      <c r="D2415" s="7"/>
      <c r="E2415" s="22"/>
      <c r="F2415" s="8"/>
      <c r="G2415" s="7"/>
      <c r="H2415" s="59"/>
    </row>
    <row r="2416" spans="1:8" x14ac:dyDescent="0.3">
      <c r="A2416" s="6"/>
      <c r="B2416" s="7"/>
      <c r="C2416" s="22"/>
      <c r="D2416" s="7"/>
      <c r="E2416" s="22"/>
      <c r="F2416" s="8"/>
      <c r="G2416" s="7"/>
      <c r="H2416" s="59"/>
    </row>
    <row r="2417" spans="1:8" ht="16.2" thickBot="1" x14ac:dyDescent="0.35">
      <c r="A2417" s="6"/>
      <c r="B2417" s="7"/>
      <c r="C2417" s="7"/>
      <c r="D2417" s="7"/>
      <c r="E2417" s="22"/>
      <c r="F2417" s="699"/>
      <c r="G2417" s="699"/>
      <c r="H2417" s="700"/>
    </row>
    <row r="2418" spans="1:8" x14ac:dyDescent="0.3">
      <c r="A2418" s="60" t="s">
        <v>45</v>
      </c>
      <c r="B2418" s="61"/>
      <c r="C2418" s="61"/>
      <c r="D2418" s="61"/>
      <c r="E2418" s="22"/>
      <c r="F2418" s="8" t="s">
        <v>46</v>
      </c>
      <c r="G2418" s="7"/>
      <c r="H2418" s="9"/>
    </row>
    <row r="2419" spans="1:8" ht="16.2" thickBot="1" x14ac:dyDescent="0.35">
      <c r="A2419" s="484"/>
      <c r="B2419" s="482"/>
      <c r="C2419" s="482"/>
      <c r="D2419" s="482"/>
      <c r="E2419" s="482"/>
      <c r="F2419" s="483"/>
      <c r="G2419" s="482"/>
      <c r="H2419" s="481"/>
    </row>
    <row r="2420" spans="1:8" x14ac:dyDescent="0.3">
      <c r="A2420" s="1"/>
      <c r="B2420" s="2"/>
      <c r="C2420" s="2"/>
      <c r="D2420" s="2"/>
      <c r="E2420" s="2"/>
      <c r="F2420" s="3"/>
      <c r="G2420" s="2"/>
      <c r="H2420" s="4"/>
    </row>
    <row r="2421" spans="1:8" ht="96.6" customHeight="1" thickBot="1" x14ac:dyDescent="0.55000000000000004">
      <c r="A2421" s="727" t="str">
        <f>+$A$2</f>
        <v>REPARACIONES LOCATIVAS LABORATORIO GENETICA REGIONAL NOR OCCIDENTE DEL INSTITUTO NACIONAL DE MEDICINA LEGAL Y CIENCIAS FORENSES.</v>
      </c>
      <c r="B2421" s="728"/>
      <c r="C2421" s="728"/>
      <c r="D2421" s="728"/>
      <c r="E2421" s="728"/>
      <c r="F2421" s="728"/>
      <c r="G2421" s="728"/>
      <c r="H2421" s="729"/>
    </row>
    <row r="2422" spans="1:8" ht="16.2" thickTop="1" x14ac:dyDescent="0.3">
      <c r="A2422" s="704" t="str">
        <f>+$A$64</f>
        <v>PRESUPUESTO SISTEMA ELÉCTRICO, ILUMINACIÓN Y ALARMAS PARA EL PROYECTO DE REPARACIONES LOCATIVAS SEDE MEDELLIN DEL  INSTITUTO NACIONAL DE MEDICINA LEGAL Y CIENCIAS FORENSES</v>
      </c>
      <c r="B2422" s="705"/>
      <c r="C2422" s="705"/>
      <c r="D2422" s="705"/>
      <c r="E2422" s="705"/>
      <c r="F2422" s="705"/>
      <c r="G2422" s="705"/>
      <c r="H2422" s="706"/>
    </row>
    <row r="2423" spans="1:8" x14ac:dyDescent="0.3">
      <c r="A2423" s="707"/>
      <c r="B2423" s="708"/>
      <c r="C2423" s="708"/>
      <c r="D2423" s="708"/>
      <c r="E2423" s="708"/>
      <c r="F2423" s="708"/>
      <c r="G2423" s="708"/>
      <c r="H2423" s="709"/>
    </row>
    <row r="2424" spans="1:8" x14ac:dyDescent="0.3">
      <c r="A2424" s="710" t="s">
        <v>2</v>
      </c>
      <c r="B2424" s="711"/>
      <c r="C2424" s="711"/>
      <c r="D2424" s="711"/>
      <c r="E2424" s="711"/>
      <c r="F2424" s="711"/>
      <c r="G2424" s="711"/>
      <c r="H2424" s="712"/>
    </row>
    <row r="2425" spans="1:8" x14ac:dyDescent="0.3">
      <c r="A2425" s="6"/>
      <c r="B2425" s="7"/>
      <c r="C2425" s="7"/>
      <c r="D2425" s="7"/>
      <c r="E2425" s="7"/>
      <c r="F2425" s="8"/>
      <c r="G2425" s="7"/>
      <c r="H2425" s="9"/>
    </row>
    <row r="2426" spans="1:8" x14ac:dyDescent="0.3">
      <c r="A2426" s="10" t="s">
        <v>3</v>
      </c>
      <c r="B2426" s="11" t="str">
        <f>+'[1]BASE DEL PRESUPUESTO'!$B$75</f>
        <v>3.1.45</v>
      </c>
      <c r="C2426" s="12" t="s">
        <v>4</v>
      </c>
      <c r="D2426" s="11" t="str">
        <f>+'[1]BASE DEL PRESUPUESTO'!$D$75</f>
        <v>M</v>
      </c>
      <c r="E2426" s="13" t="s">
        <v>5</v>
      </c>
      <c r="F2426" s="14">
        <f>H2456</f>
        <v>50192.38</v>
      </c>
      <c r="G2426" s="12" t="s">
        <v>6</v>
      </c>
      <c r="H2426" s="15" t="str">
        <f>$H$69</f>
        <v>ENERO DE 2026</v>
      </c>
    </row>
    <row r="2427" spans="1:8" ht="55.5" customHeight="1" x14ac:dyDescent="0.3">
      <c r="A2427" s="16" t="s">
        <v>8</v>
      </c>
      <c r="B2427" s="713" t="str">
        <f>+'[1]BASE DEL PRESUPUESTO'!$C$75</f>
        <v>Suministro e instalación de conductores, acometida en cable de cobre calibre 3x12F+12N+12T AWG THHN/THHW de interconexión entre tableros (incluye bornas de ponchar estañadas, cinta termoencogible, marcación y demas elementos consumibles para su correcta instalacion)</v>
      </c>
      <c r="C2427" s="713"/>
      <c r="D2427" s="713"/>
      <c r="E2427" s="713"/>
      <c r="F2427" s="713"/>
      <c r="G2427" s="713"/>
      <c r="H2427" s="714"/>
    </row>
    <row r="2428" spans="1:8" ht="16.2" thickBot="1" x14ac:dyDescent="0.35">
      <c r="A2428" s="17"/>
      <c r="B2428" s="18"/>
      <c r="C2428" s="18"/>
      <c r="D2428" s="18"/>
      <c r="E2428" s="18"/>
      <c r="F2428" s="19"/>
      <c r="G2428" s="18"/>
      <c r="H2428" s="20"/>
    </row>
    <row r="2429" spans="1:8" ht="16.2" thickTop="1" x14ac:dyDescent="0.3">
      <c r="A2429" s="21" t="s">
        <v>9</v>
      </c>
      <c r="B2429" s="7"/>
      <c r="C2429" s="7"/>
      <c r="D2429" s="7"/>
      <c r="E2429" s="22"/>
      <c r="F2429" s="8"/>
      <c r="G2429" s="7"/>
      <c r="H2429" s="9"/>
    </row>
    <row r="2430" spans="1:8" x14ac:dyDescent="0.3">
      <c r="A2430" s="23" t="s">
        <v>10</v>
      </c>
      <c r="B2430" s="24" t="s">
        <v>11</v>
      </c>
      <c r="C2430" s="25"/>
      <c r="D2430" s="25"/>
      <c r="E2430" s="26" t="s">
        <v>12</v>
      </c>
      <c r="F2430" s="27" t="s">
        <v>13</v>
      </c>
      <c r="G2430" s="26" t="s">
        <v>14</v>
      </c>
      <c r="H2430" s="28" t="s">
        <v>15</v>
      </c>
    </row>
    <row r="2431" spans="1:8" x14ac:dyDescent="0.3">
      <c r="A2431" s="29"/>
      <c r="B2431" s="715" t="str">
        <f>+'[1]Estudio de Mercado'!$C$27</f>
        <v>Cable de Cobre 12 AWG Libre Halogenos</v>
      </c>
      <c r="C2431" s="716"/>
      <c r="D2431" s="717"/>
      <c r="E2431" s="109">
        <v>5</v>
      </c>
      <c r="F2431" s="110" t="s">
        <v>16</v>
      </c>
      <c r="G2431" s="32">
        <f>+'[1]Estudio de Mercado'!$P$27</f>
        <v>2645</v>
      </c>
      <c r="H2431" s="33">
        <f>+E2431*G2431</f>
        <v>13225</v>
      </c>
    </row>
    <row r="2432" spans="1:8" x14ac:dyDescent="0.3">
      <c r="A2432" s="29"/>
      <c r="B2432" s="715" t="str">
        <f>+'[1]Estudio de Mercado'!$C$50</f>
        <v>Borna de Ponchar Estañada No 12 Barril Largo</v>
      </c>
      <c r="C2432" s="716"/>
      <c r="D2432" s="717"/>
      <c r="E2432" s="109">
        <v>0.4</v>
      </c>
      <c r="F2432" s="110" t="s">
        <v>13</v>
      </c>
      <c r="G2432" s="32">
        <f>+'[1]Estudio de Mercado'!$P$50</f>
        <v>800</v>
      </c>
      <c r="H2432" s="33">
        <f>+E2432*G2432</f>
        <v>320</v>
      </c>
    </row>
    <row r="2433" spans="1:8" x14ac:dyDescent="0.3">
      <c r="A2433" s="29"/>
      <c r="B2433" s="715" t="str">
        <f>+'[1]Estudio de Mercado'!$C$59</f>
        <v>Funda termoencogible para cable 10 - 12, 6mm</v>
      </c>
      <c r="C2433" s="716"/>
      <c r="D2433" s="717"/>
      <c r="E2433" s="109">
        <v>0.25</v>
      </c>
      <c r="F2433" s="110" t="s">
        <v>13</v>
      </c>
      <c r="G2433" s="32">
        <f>+'[1]Estudio de Mercado'!$P$59</f>
        <v>1250</v>
      </c>
      <c r="H2433" s="33">
        <f>+E2433*G2433</f>
        <v>312.5</v>
      </c>
    </row>
    <row r="2434" spans="1:8" x14ac:dyDescent="0.3">
      <c r="A2434" s="35"/>
      <c r="B2434" s="715" t="s">
        <v>17</v>
      </c>
      <c r="C2434" s="716"/>
      <c r="D2434" s="717"/>
      <c r="E2434" s="30">
        <v>1</v>
      </c>
      <c r="F2434" s="31" t="s">
        <v>18</v>
      </c>
      <c r="G2434" s="34">
        <f>'[1]Estudio de Mercado'!$P$234</f>
        <v>2556</v>
      </c>
      <c r="H2434" s="33">
        <f>+E2434*G2434</f>
        <v>2556</v>
      </c>
    </row>
    <row r="2435" spans="1:8" x14ac:dyDescent="0.3">
      <c r="A2435" s="21" t="s">
        <v>19</v>
      </c>
      <c r="B2435" s="7"/>
      <c r="C2435" s="7"/>
      <c r="D2435" s="7"/>
      <c r="E2435" s="22"/>
      <c r="F2435" s="8"/>
      <c r="G2435" s="7"/>
      <c r="H2435" s="37">
        <f>ROUND(SUM(H2431:H2434),0)</f>
        <v>16414</v>
      </c>
    </row>
    <row r="2436" spans="1:8" x14ac:dyDescent="0.3">
      <c r="A2436" s="6"/>
      <c r="B2436" s="7"/>
      <c r="C2436" s="7"/>
      <c r="D2436" s="7"/>
      <c r="E2436" s="22"/>
      <c r="F2436" s="8"/>
      <c r="G2436" s="7"/>
      <c r="H2436" s="9"/>
    </row>
    <row r="2437" spans="1:8" x14ac:dyDescent="0.3">
      <c r="A2437" s="21" t="s">
        <v>20</v>
      </c>
      <c r="B2437" s="7"/>
      <c r="C2437" s="7"/>
      <c r="D2437" s="7"/>
      <c r="E2437" s="22"/>
      <c r="F2437" s="8"/>
      <c r="G2437" s="7"/>
      <c r="H2437" s="9"/>
    </row>
    <row r="2438" spans="1:8" x14ac:dyDescent="0.3">
      <c r="A2438" s="23" t="s">
        <v>10</v>
      </c>
      <c r="B2438" s="26" t="s">
        <v>11</v>
      </c>
      <c r="C2438" s="71" t="s">
        <v>12</v>
      </c>
      <c r="D2438" s="26" t="s">
        <v>13</v>
      </c>
      <c r="E2438" s="718" t="s">
        <v>21</v>
      </c>
      <c r="F2438" s="719"/>
      <c r="G2438" s="26" t="s">
        <v>47</v>
      </c>
      <c r="H2438" s="38" t="s">
        <v>14</v>
      </c>
    </row>
    <row r="2439" spans="1:8" ht="31.2" x14ac:dyDescent="0.3">
      <c r="A2439" s="29"/>
      <c r="B2439" s="72" t="s">
        <v>23</v>
      </c>
      <c r="C2439" s="40">
        <v>1</v>
      </c>
      <c r="D2439" s="40" t="s">
        <v>24</v>
      </c>
      <c r="E2439" s="720">
        <f>+'[1]1- CUADRILLAS'!$D$47</f>
        <v>53500</v>
      </c>
      <c r="F2439" s="721"/>
      <c r="G2439" s="41">
        <v>0.47995102803738315</v>
      </c>
      <c r="H2439" s="42">
        <f>((E2439+F2439)*C2439)*G2439</f>
        <v>25677.379999999997</v>
      </c>
    </row>
    <row r="2440" spans="1:8" x14ac:dyDescent="0.3">
      <c r="A2440" s="43"/>
      <c r="B2440" s="44"/>
      <c r="C2440" s="40"/>
      <c r="D2440" s="40"/>
      <c r="E2440" s="722"/>
      <c r="F2440" s="723"/>
      <c r="G2440" s="41"/>
      <c r="H2440" s="42">
        <f>((E2440+F2440)*C2440)*G2440</f>
        <v>0</v>
      </c>
    </row>
    <row r="2441" spans="1:8" x14ac:dyDescent="0.3">
      <c r="A2441" s="43"/>
      <c r="B2441" s="44"/>
      <c r="C2441" s="40"/>
      <c r="D2441" s="40"/>
      <c r="E2441" s="722"/>
      <c r="F2441" s="723"/>
      <c r="G2441" s="40"/>
      <c r="H2441" s="42"/>
    </row>
    <row r="2442" spans="1:8" x14ac:dyDescent="0.3">
      <c r="A2442" s="21" t="s">
        <v>25</v>
      </c>
      <c r="B2442" s="7"/>
      <c r="C2442" s="7"/>
      <c r="D2442" s="7"/>
      <c r="E2442" s="22"/>
      <c r="F2442" s="8"/>
      <c r="G2442" s="7"/>
      <c r="H2442" s="37">
        <f>(SUM(H2439:H2441))</f>
        <v>25677.379999999997</v>
      </c>
    </row>
    <row r="2443" spans="1:8" x14ac:dyDescent="0.3">
      <c r="A2443" s="6"/>
      <c r="B2443" s="7"/>
      <c r="C2443" s="7"/>
      <c r="D2443" s="7"/>
      <c r="E2443" s="22"/>
      <c r="F2443" s="8"/>
      <c r="G2443" s="7"/>
      <c r="H2443" s="9"/>
    </row>
    <row r="2444" spans="1:8" x14ac:dyDescent="0.3">
      <c r="A2444" s="21" t="s">
        <v>26</v>
      </c>
      <c r="B2444" s="7"/>
      <c r="C2444" s="7"/>
      <c r="D2444" s="7"/>
      <c r="E2444" s="22"/>
      <c r="F2444" s="8"/>
      <c r="G2444" s="7"/>
      <c r="H2444" s="9"/>
    </row>
    <row r="2445" spans="1:8" x14ac:dyDescent="0.3">
      <c r="A2445" s="23" t="s">
        <v>10</v>
      </c>
      <c r="B2445" s="718" t="s">
        <v>11</v>
      </c>
      <c r="C2445" s="719"/>
      <c r="D2445" s="71" t="s">
        <v>12</v>
      </c>
      <c r="E2445" s="26" t="s">
        <v>13</v>
      </c>
      <c r="F2445" s="27" t="s">
        <v>22</v>
      </c>
      <c r="G2445" s="26" t="s">
        <v>48</v>
      </c>
      <c r="H2445" s="38" t="s">
        <v>14</v>
      </c>
    </row>
    <row r="2446" spans="1:8" x14ac:dyDescent="0.3">
      <c r="A2446" s="43"/>
      <c r="B2446" s="724" t="s">
        <v>28</v>
      </c>
      <c r="C2446" s="725"/>
      <c r="D2446" s="40">
        <v>1</v>
      </c>
      <c r="E2446" s="40" t="s">
        <v>29</v>
      </c>
      <c r="F2446" s="41">
        <v>0.28000000000000003</v>
      </c>
      <c r="G2446" s="40">
        <f>+H2442*0.1</f>
        <v>2567.7379999999998</v>
      </c>
      <c r="H2446" s="42">
        <f>+G2446*D2446*F2446</f>
        <v>718.96663999999998</v>
      </c>
    </row>
    <row r="2447" spans="1:8" x14ac:dyDescent="0.3">
      <c r="A2447" s="43"/>
      <c r="B2447" s="724" t="s">
        <v>153</v>
      </c>
      <c r="C2447" s="725"/>
      <c r="D2447" s="40">
        <v>1</v>
      </c>
      <c r="E2447" s="40" t="s">
        <v>29</v>
      </c>
      <c r="F2447" s="41">
        <v>0.12</v>
      </c>
      <c r="G2447" s="40">
        <f>'[1]Estudio de Mercado'!$P$479</f>
        <v>18778.2</v>
      </c>
      <c r="H2447" s="42">
        <f>+G2447*D2447*F2447</f>
        <v>2253.384</v>
      </c>
    </row>
    <row r="2448" spans="1:8" x14ac:dyDescent="0.3">
      <c r="A2448" s="21" t="s">
        <v>31</v>
      </c>
      <c r="B2448" s="7"/>
      <c r="C2448" s="7"/>
      <c r="D2448" s="7"/>
      <c r="E2448" s="22"/>
      <c r="F2448" s="8"/>
      <c r="G2448" s="7"/>
      <c r="H2448" s="37">
        <f>ROUND(SUM(H2446:H2447),0)</f>
        <v>2972</v>
      </c>
    </row>
    <row r="2449" spans="1:8" x14ac:dyDescent="0.3">
      <c r="A2449" s="6"/>
      <c r="B2449" s="7"/>
      <c r="C2449" s="7"/>
      <c r="D2449" s="7"/>
      <c r="E2449" s="22"/>
      <c r="F2449" s="8"/>
      <c r="G2449" s="7"/>
      <c r="H2449" s="9"/>
    </row>
    <row r="2450" spans="1:8" x14ac:dyDescent="0.3">
      <c r="A2450" s="21" t="s">
        <v>32</v>
      </c>
      <c r="B2450" s="7"/>
      <c r="C2450" s="7"/>
      <c r="D2450" s="7"/>
      <c r="E2450" s="22"/>
      <c r="F2450" s="8"/>
      <c r="G2450" s="7"/>
      <c r="H2450" s="9"/>
    </row>
    <row r="2451" spans="1:8" x14ac:dyDescent="0.3">
      <c r="A2451" s="23" t="s">
        <v>10</v>
      </c>
      <c r="B2451" s="718" t="s">
        <v>11</v>
      </c>
      <c r="C2451" s="719"/>
      <c r="D2451" s="26" t="s">
        <v>13</v>
      </c>
      <c r="E2451" s="26" t="s">
        <v>12</v>
      </c>
      <c r="F2451" s="27" t="s">
        <v>33</v>
      </c>
      <c r="G2451" s="26" t="s">
        <v>34</v>
      </c>
      <c r="H2451" s="38" t="s">
        <v>14</v>
      </c>
    </row>
    <row r="2452" spans="1:8" x14ac:dyDescent="0.3">
      <c r="A2452" s="43"/>
      <c r="B2452" s="724" t="s">
        <v>35</v>
      </c>
      <c r="C2452" s="725"/>
      <c r="D2452" s="40" t="s">
        <v>36</v>
      </c>
      <c r="E2452" s="40">
        <v>1</v>
      </c>
      <c r="F2452" s="45">
        <f>'[1]Estudio de Mercado'!$P$483</f>
        <v>102570</v>
      </c>
      <c r="G2452" s="46">
        <v>0.05</v>
      </c>
      <c r="H2452" s="42">
        <f>+F2452*G2452</f>
        <v>5128.5</v>
      </c>
    </row>
    <row r="2453" spans="1:8" x14ac:dyDescent="0.3">
      <c r="A2453" s="43"/>
      <c r="B2453" s="724"/>
      <c r="C2453" s="725"/>
      <c r="D2453" s="47"/>
      <c r="E2453" s="47"/>
      <c r="F2453" s="48"/>
      <c r="G2453" s="49"/>
      <c r="H2453" s="42"/>
    </row>
    <row r="2454" spans="1:8" x14ac:dyDescent="0.3">
      <c r="A2454" s="21" t="s">
        <v>37</v>
      </c>
      <c r="B2454" s="7"/>
      <c r="C2454" s="7"/>
      <c r="D2454" s="7"/>
      <c r="E2454" s="22"/>
      <c r="F2454" s="8"/>
      <c r="G2454" s="7"/>
      <c r="H2454" s="37">
        <f>ROUND(SUM(H2452:H2453),0)</f>
        <v>5129</v>
      </c>
    </row>
    <row r="2455" spans="1:8" x14ac:dyDescent="0.3">
      <c r="A2455" s="21"/>
      <c r="B2455" s="7"/>
      <c r="C2455" s="7"/>
      <c r="D2455" s="7"/>
      <c r="E2455" s="50"/>
      <c r="F2455" s="8"/>
      <c r="G2455" s="7"/>
      <c r="H2455" s="51"/>
    </row>
    <row r="2456" spans="1:8" x14ac:dyDescent="0.3">
      <c r="A2456" s="21" t="s">
        <v>38</v>
      </c>
      <c r="B2456" s="7"/>
      <c r="C2456" s="7"/>
      <c r="D2456" s="7"/>
      <c r="E2456" s="22"/>
      <c r="F2456" s="8"/>
      <c r="G2456" s="7"/>
      <c r="H2456" s="37">
        <f>H2435+H2442+H2448+H2454</f>
        <v>50192.38</v>
      </c>
    </row>
    <row r="2457" spans="1:8" x14ac:dyDescent="0.3">
      <c r="A2457" s="21" t="s">
        <v>39</v>
      </c>
      <c r="B2457" s="7"/>
      <c r="C2457" s="7"/>
      <c r="D2457" s="7"/>
      <c r="E2457" s="22"/>
      <c r="F2457" s="8"/>
      <c r="G2457" s="7"/>
      <c r="H2457" s="52">
        <f>+SUM(H2458:H2461)</f>
        <v>15032.617810000002</v>
      </c>
    </row>
    <row r="2458" spans="1:8" x14ac:dyDescent="0.3">
      <c r="A2458" s="21"/>
      <c r="B2458" s="7"/>
      <c r="C2458" s="7"/>
      <c r="D2458" s="7"/>
      <c r="E2458" s="22"/>
      <c r="F2458" s="48" t="s">
        <v>40</v>
      </c>
      <c r="G2458" s="53">
        <v>0.23</v>
      </c>
      <c r="H2458" s="54">
        <f>+G2458*H2456</f>
        <v>11544.2474</v>
      </c>
    </row>
    <row r="2459" spans="1:8" x14ac:dyDescent="0.3">
      <c r="A2459" s="21"/>
      <c r="B2459" s="7"/>
      <c r="C2459" s="7"/>
      <c r="D2459" s="7"/>
      <c r="E2459" s="22"/>
      <c r="F2459" s="48" t="s">
        <v>41</v>
      </c>
      <c r="G2459" s="53">
        <v>0.01</v>
      </c>
      <c r="H2459" s="54">
        <f>+G2459*H2456</f>
        <v>501.92379999999997</v>
      </c>
    </row>
    <row r="2460" spans="1:8" x14ac:dyDescent="0.3">
      <c r="A2460" s="21"/>
      <c r="B2460" s="7"/>
      <c r="C2460" s="7"/>
      <c r="D2460" s="7"/>
      <c r="E2460" s="22"/>
      <c r="F2460" s="48" t="s">
        <v>42</v>
      </c>
      <c r="G2460" s="53">
        <v>0.05</v>
      </c>
      <c r="H2460" s="54">
        <f>+G2460*H2456</f>
        <v>2509.6190000000001</v>
      </c>
    </row>
    <row r="2461" spans="1:8" x14ac:dyDescent="0.3">
      <c r="A2461" s="21"/>
      <c r="B2461" s="7"/>
      <c r="C2461" s="7"/>
      <c r="D2461" s="7"/>
      <c r="E2461" s="22"/>
      <c r="F2461" s="48" t="s">
        <v>43</v>
      </c>
      <c r="G2461" s="53">
        <v>0.19</v>
      </c>
      <c r="H2461" s="54">
        <f>+G2461*H2460</f>
        <v>476.82761000000005</v>
      </c>
    </row>
    <row r="2462" spans="1:8" x14ac:dyDescent="0.3">
      <c r="A2462" s="21"/>
      <c r="B2462" s="7"/>
      <c r="C2462" s="7"/>
      <c r="D2462" s="7"/>
      <c r="E2462" s="22"/>
      <c r="F2462" s="726" t="s">
        <v>44</v>
      </c>
      <c r="G2462" s="726"/>
      <c r="H2462" s="55">
        <f>+ROUND(H2456+H2457,0)</f>
        <v>65225</v>
      </c>
    </row>
    <row r="2463" spans="1:8" x14ac:dyDescent="0.3">
      <c r="A2463" s="21"/>
      <c r="B2463" s="7"/>
      <c r="C2463" s="7"/>
      <c r="D2463" s="7"/>
      <c r="E2463" s="22"/>
      <c r="F2463" s="8"/>
      <c r="G2463" s="7"/>
      <c r="H2463" s="56"/>
    </row>
    <row r="2464" spans="1:8" ht="16.2" thickBot="1" x14ac:dyDescent="0.35">
      <c r="A2464" s="17"/>
      <c r="B2464" s="18"/>
      <c r="C2464" s="7"/>
      <c r="D2464" s="7"/>
      <c r="E2464" s="22"/>
      <c r="F2464" s="19"/>
      <c r="G2464" s="18"/>
      <c r="H2464" s="20"/>
    </row>
    <row r="2465" spans="1:8" ht="16.2" thickTop="1" x14ac:dyDescent="0.3">
      <c r="A2465" s="6"/>
      <c r="B2465" s="7"/>
      <c r="C2465" s="57"/>
      <c r="D2465" s="58"/>
      <c r="E2465" s="57"/>
      <c r="F2465" s="8"/>
      <c r="G2465" s="7"/>
      <c r="H2465" s="59"/>
    </row>
    <row r="2466" spans="1:8" x14ac:dyDescent="0.3">
      <c r="A2466" s="6"/>
      <c r="B2466" s="7"/>
      <c r="C2466" s="22"/>
      <c r="D2466" s="7"/>
      <c r="E2466" s="22"/>
      <c r="F2466" s="8"/>
      <c r="G2466" s="7"/>
      <c r="H2466" s="59"/>
    </row>
    <row r="2467" spans="1:8" x14ac:dyDescent="0.3">
      <c r="A2467" s="6"/>
      <c r="B2467" s="7"/>
      <c r="C2467" s="22"/>
      <c r="D2467" s="7"/>
      <c r="E2467" s="22"/>
      <c r="F2467" s="8"/>
      <c r="G2467" s="7"/>
      <c r="H2467" s="59"/>
    </row>
    <row r="2468" spans="1:8" x14ac:dyDescent="0.3">
      <c r="A2468" s="6"/>
      <c r="B2468" s="7"/>
      <c r="C2468" s="22"/>
      <c r="D2468" s="7"/>
      <c r="E2468" s="22"/>
      <c r="F2468" s="8"/>
      <c r="G2468" s="7"/>
      <c r="H2468" s="59"/>
    </row>
    <row r="2469" spans="1:8" ht="16.2" thickBot="1" x14ac:dyDescent="0.35">
      <c r="A2469" s="6"/>
      <c r="B2469" s="7"/>
      <c r="C2469" s="7"/>
      <c r="D2469" s="7"/>
      <c r="E2469" s="22"/>
      <c r="F2469" s="699"/>
      <c r="G2469" s="699"/>
      <c r="H2469" s="700"/>
    </row>
    <row r="2470" spans="1:8" x14ac:dyDescent="0.3">
      <c r="A2470" s="60" t="s">
        <v>45</v>
      </c>
      <c r="B2470" s="61"/>
      <c r="C2470" s="61"/>
      <c r="D2470" s="61"/>
      <c r="E2470" s="22"/>
      <c r="F2470" s="8" t="s">
        <v>46</v>
      </c>
      <c r="G2470" s="7"/>
      <c r="H2470" s="9"/>
    </row>
    <row r="2471" spans="1:8" ht="16.2" thickBot="1" x14ac:dyDescent="0.35">
      <c r="A2471" s="484"/>
      <c r="B2471" s="482"/>
      <c r="C2471" s="482"/>
      <c r="D2471" s="482"/>
      <c r="E2471" s="482"/>
      <c r="F2471" s="483"/>
      <c r="G2471" s="482"/>
      <c r="H2471" s="481"/>
    </row>
    <row r="2472" spans="1:8" ht="108.6" customHeight="1" thickBot="1" x14ac:dyDescent="0.55000000000000004">
      <c r="A2472" s="701" t="str">
        <f>+$A$2</f>
        <v>REPARACIONES LOCATIVAS LABORATORIO GENETICA REGIONAL NOR OCCIDENTE DEL INSTITUTO NACIONAL DE MEDICINA LEGAL Y CIENCIAS FORENSES.</v>
      </c>
      <c r="B2472" s="702"/>
      <c r="C2472" s="702"/>
      <c r="D2472" s="702"/>
      <c r="E2472" s="702"/>
      <c r="F2472" s="702"/>
      <c r="G2472" s="702"/>
      <c r="H2472" s="703"/>
    </row>
    <row r="2473" spans="1:8" ht="16.2" thickTop="1" x14ac:dyDescent="0.3">
      <c r="A2473" s="704" t="str">
        <f>+$A$64</f>
        <v>PRESUPUESTO SISTEMA ELÉCTRICO, ILUMINACIÓN Y ALARMAS PARA EL PROYECTO DE REPARACIONES LOCATIVAS SEDE MEDELLIN DEL  INSTITUTO NACIONAL DE MEDICINA LEGAL Y CIENCIAS FORENSES</v>
      </c>
      <c r="B2473" s="705"/>
      <c r="C2473" s="705"/>
      <c r="D2473" s="705"/>
      <c r="E2473" s="705"/>
      <c r="F2473" s="705"/>
      <c r="G2473" s="705"/>
      <c r="H2473" s="706"/>
    </row>
    <row r="2474" spans="1:8" x14ac:dyDescent="0.3">
      <c r="A2474" s="707"/>
      <c r="B2474" s="708"/>
      <c r="C2474" s="708"/>
      <c r="D2474" s="708"/>
      <c r="E2474" s="708"/>
      <c r="F2474" s="708"/>
      <c r="G2474" s="708"/>
      <c r="H2474" s="709"/>
    </row>
    <row r="2475" spans="1:8" x14ac:dyDescent="0.3">
      <c r="A2475" s="710" t="s">
        <v>2</v>
      </c>
      <c r="B2475" s="711"/>
      <c r="C2475" s="711"/>
      <c r="D2475" s="711"/>
      <c r="E2475" s="711"/>
      <c r="F2475" s="711"/>
      <c r="G2475" s="711"/>
      <c r="H2475" s="712"/>
    </row>
    <row r="2476" spans="1:8" x14ac:dyDescent="0.3">
      <c r="A2476" s="6"/>
      <c r="B2476" s="7"/>
      <c r="C2476" s="7"/>
      <c r="D2476" s="7"/>
      <c r="E2476" s="7"/>
      <c r="F2476" s="8"/>
      <c r="G2476" s="7"/>
      <c r="H2476" s="9"/>
    </row>
    <row r="2477" spans="1:8" x14ac:dyDescent="0.3">
      <c r="A2477" s="10" t="s">
        <v>3</v>
      </c>
      <c r="B2477" s="11" t="str">
        <f>+'[1]BASE DEL PRESUPUESTO'!$B$76</f>
        <v>3.1.46</v>
      </c>
      <c r="C2477" s="12" t="s">
        <v>4</v>
      </c>
      <c r="D2477" s="11" t="str">
        <f>+'[1]BASE DEL PRESUPUESTO'!$D$76</f>
        <v>UND</v>
      </c>
      <c r="E2477" s="13" t="s">
        <v>5</v>
      </c>
      <c r="F2477" s="14">
        <f>H2505</f>
        <v>419312.03999999992</v>
      </c>
      <c r="G2477" s="12" t="s">
        <v>6</v>
      </c>
      <c r="H2477" s="15" t="str">
        <f>$H$69</f>
        <v>ENERO DE 2026</v>
      </c>
    </row>
    <row r="2478" spans="1:8" ht="55.5" customHeight="1" x14ac:dyDescent="0.3">
      <c r="A2478" s="16" t="s">
        <v>8</v>
      </c>
      <c r="B2478" s="713" t="str">
        <f>+'[1]BASE DEL PRESUPUESTO'!$C$76</f>
        <v>Suministro, instalación y puesta en servicio de tablero de distribución trifásico enchufable para 12 Circuitos con espacio para totalizador, 225A, barraje de neutro, barraje de tierra, puerta y chapa; (incluye elementos consumibles para su correcta instalación, empotrado o sobrepuesto).</v>
      </c>
      <c r="C2478" s="713"/>
      <c r="D2478" s="713"/>
      <c r="E2478" s="713"/>
      <c r="F2478" s="713"/>
      <c r="G2478" s="713"/>
      <c r="H2478" s="714"/>
    </row>
    <row r="2479" spans="1:8" ht="16.2" thickBot="1" x14ac:dyDescent="0.35">
      <c r="A2479" s="17"/>
      <c r="B2479" s="18"/>
      <c r="C2479" s="18"/>
      <c r="D2479" s="18"/>
      <c r="E2479" s="18"/>
      <c r="F2479" s="19"/>
      <c r="G2479" s="18"/>
      <c r="H2479" s="20"/>
    </row>
    <row r="2480" spans="1:8" ht="16.2" thickTop="1" x14ac:dyDescent="0.3">
      <c r="A2480" s="21" t="s">
        <v>9</v>
      </c>
      <c r="B2480" s="7"/>
      <c r="C2480" s="7"/>
      <c r="D2480" s="7"/>
      <c r="E2480" s="22"/>
      <c r="F2480" s="8"/>
      <c r="G2480" s="7"/>
      <c r="H2480" s="9"/>
    </row>
    <row r="2481" spans="1:8" x14ac:dyDescent="0.3">
      <c r="A2481" s="23" t="s">
        <v>10</v>
      </c>
      <c r="B2481" s="24" t="s">
        <v>11</v>
      </c>
      <c r="C2481" s="25"/>
      <c r="D2481" s="25"/>
      <c r="E2481" s="26" t="s">
        <v>12</v>
      </c>
      <c r="F2481" s="27" t="s">
        <v>13</v>
      </c>
      <c r="G2481" s="26" t="s">
        <v>14</v>
      </c>
      <c r="H2481" s="28" t="s">
        <v>15</v>
      </c>
    </row>
    <row r="2482" spans="1:8" x14ac:dyDescent="0.3">
      <c r="A2482" s="29"/>
      <c r="B2482" s="715" t="str">
        <f>+'[1]Estudio de Mercado'!$C$11</f>
        <v xml:space="preserve">Tablero 12 circuitos trifásico con espacio para totalizador </v>
      </c>
      <c r="C2482" s="716"/>
      <c r="D2482" s="717"/>
      <c r="E2482" s="30">
        <v>1</v>
      </c>
      <c r="F2482" s="31" t="s">
        <v>13</v>
      </c>
      <c r="G2482" s="32">
        <v>360389</v>
      </c>
      <c r="H2482" s="33">
        <f>+E2482*G2482</f>
        <v>360389</v>
      </c>
    </row>
    <row r="2483" spans="1:8" x14ac:dyDescent="0.3">
      <c r="A2483" s="35"/>
      <c r="B2483" s="715" t="s">
        <v>17</v>
      </c>
      <c r="C2483" s="716"/>
      <c r="D2483" s="717"/>
      <c r="E2483" s="30">
        <v>1</v>
      </c>
      <c r="F2483" s="31" t="s">
        <v>18</v>
      </c>
      <c r="G2483" s="34">
        <f>'[1]Estudio de Mercado'!$P$234</f>
        <v>2556</v>
      </c>
      <c r="H2483" s="33">
        <f>+E2483*G2483</f>
        <v>2556</v>
      </c>
    </row>
    <row r="2484" spans="1:8" x14ac:dyDescent="0.3">
      <c r="A2484" s="21" t="s">
        <v>19</v>
      </c>
      <c r="B2484" s="7"/>
      <c r="C2484" s="7"/>
      <c r="D2484" s="7"/>
      <c r="E2484" s="22"/>
      <c r="F2484" s="8"/>
      <c r="G2484" s="7"/>
      <c r="H2484" s="37">
        <f>ROUND(SUM(H2482:H2483),0)</f>
        <v>362945</v>
      </c>
    </row>
    <row r="2485" spans="1:8" x14ac:dyDescent="0.3">
      <c r="A2485" s="6"/>
      <c r="B2485" s="7"/>
      <c r="C2485" s="7"/>
      <c r="D2485" s="7"/>
      <c r="E2485" s="22"/>
      <c r="F2485" s="8"/>
      <c r="G2485" s="7"/>
      <c r="H2485" s="9"/>
    </row>
    <row r="2486" spans="1:8" x14ac:dyDescent="0.3">
      <c r="A2486" s="21" t="s">
        <v>20</v>
      </c>
      <c r="B2486" s="7"/>
      <c r="C2486" s="7"/>
      <c r="D2486" s="7"/>
      <c r="E2486" s="22"/>
      <c r="F2486" s="8"/>
      <c r="G2486" s="7"/>
      <c r="H2486" s="9"/>
    </row>
    <row r="2487" spans="1:8" x14ac:dyDescent="0.3">
      <c r="A2487" s="23" t="s">
        <v>10</v>
      </c>
      <c r="B2487" s="26" t="s">
        <v>11</v>
      </c>
      <c r="C2487" s="71" t="s">
        <v>12</v>
      </c>
      <c r="D2487" s="26" t="s">
        <v>13</v>
      </c>
      <c r="E2487" s="718" t="s">
        <v>21</v>
      </c>
      <c r="F2487" s="719"/>
      <c r="G2487" s="26" t="s">
        <v>47</v>
      </c>
      <c r="H2487" s="38" t="s">
        <v>14</v>
      </c>
    </row>
    <row r="2488" spans="1:8" ht="31.2" x14ac:dyDescent="0.3">
      <c r="A2488" s="29"/>
      <c r="B2488" s="72" t="s">
        <v>23</v>
      </c>
      <c r="C2488" s="40">
        <v>1</v>
      </c>
      <c r="D2488" s="40" t="s">
        <v>24</v>
      </c>
      <c r="E2488" s="720">
        <f>+'[1]1- CUADRILLAS'!$D$47</f>
        <v>53500</v>
      </c>
      <c r="F2488" s="721"/>
      <c r="G2488" s="41">
        <v>0.89816897196261591</v>
      </c>
      <c r="H2488" s="42">
        <f>((E2488+F2488)*C2488)*G2488</f>
        <v>48052.03999999995</v>
      </c>
    </row>
    <row r="2489" spans="1:8" x14ac:dyDescent="0.3">
      <c r="A2489" s="43"/>
      <c r="B2489" s="44"/>
      <c r="C2489" s="40"/>
      <c r="D2489" s="40"/>
      <c r="E2489" s="722"/>
      <c r="F2489" s="723"/>
      <c r="G2489" s="41"/>
      <c r="H2489" s="42">
        <f>((E2489+F2489)*C2489)*G2489</f>
        <v>0</v>
      </c>
    </row>
    <row r="2490" spans="1:8" x14ac:dyDescent="0.3">
      <c r="A2490" s="43"/>
      <c r="B2490" s="44"/>
      <c r="C2490" s="40"/>
      <c r="D2490" s="40"/>
      <c r="E2490" s="722"/>
      <c r="F2490" s="723"/>
      <c r="G2490" s="40"/>
      <c r="H2490" s="42"/>
    </row>
    <row r="2491" spans="1:8" x14ac:dyDescent="0.3">
      <c r="A2491" s="21" t="s">
        <v>25</v>
      </c>
      <c r="B2491" s="7"/>
      <c r="C2491" s="7"/>
      <c r="D2491" s="7"/>
      <c r="E2491" s="22"/>
      <c r="F2491" s="8"/>
      <c r="G2491" s="7"/>
      <c r="H2491" s="37">
        <f>(SUM(H2488:H2490))</f>
        <v>48052.03999999995</v>
      </c>
    </row>
    <row r="2492" spans="1:8" x14ac:dyDescent="0.3">
      <c r="A2492" s="6"/>
      <c r="B2492" s="7"/>
      <c r="C2492" s="7"/>
      <c r="D2492" s="7"/>
      <c r="E2492" s="22"/>
      <c r="F2492" s="8"/>
      <c r="G2492" s="7"/>
      <c r="H2492" s="9"/>
    </row>
    <row r="2493" spans="1:8" x14ac:dyDescent="0.3">
      <c r="A2493" s="21" t="s">
        <v>26</v>
      </c>
      <c r="B2493" s="7"/>
      <c r="C2493" s="7"/>
      <c r="D2493" s="7"/>
      <c r="E2493" s="22"/>
      <c r="F2493" s="8"/>
      <c r="G2493" s="7"/>
      <c r="H2493" s="9"/>
    </row>
    <row r="2494" spans="1:8" x14ac:dyDescent="0.3">
      <c r="A2494" s="23" t="s">
        <v>10</v>
      </c>
      <c r="B2494" s="718" t="s">
        <v>11</v>
      </c>
      <c r="C2494" s="719"/>
      <c r="D2494" s="71" t="s">
        <v>12</v>
      </c>
      <c r="E2494" s="26" t="s">
        <v>13</v>
      </c>
      <c r="F2494" s="27" t="s">
        <v>22</v>
      </c>
      <c r="G2494" s="26" t="s">
        <v>48</v>
      </c>
      <c r="H2494" s="38" t="s">
        <v>14</v>
      </c>
    </row>
    <row r="2495" spans="1:8" x14ac:dyDescent="0.3">
      <c r="A2495" s="43"/>
      <c r="B2495" s="724" t="s">
        <v>28</v>
      </c>
      <c r="C2495" s="725"/>
      <c r="D2495" s="40">
        <v>1</v>
      </c>
      <c r="E2495" s="40" t="s">
        <v>29</v>
      </c>
      <c r="F2495" s="41">
        <v>0.28000000000000003</v>
      </c>
      <c r="G2495" s="40">
        <f>+H2491*0.1</f>
        <v>4805.2039999999952</v>
      </c>
      <c r="H2495" s="42">
        <f>+G2495*D2495*F2495</f>
        <v>1345.4571199999987</v>
      </c>
    </row>
    <row r="2496" spans="1:8" x14ac:dyDescent="0.3">
      <c r="A2496" s="43"/>
      <c r="B2496" s="724" t="s">
        <v>30</v>
      </c>
      <c r="C2496" s="725"/>
      <c r="D2496" s="40">
        <v>1</v>
      </c>
      <c r="E2496" s="40" t="s">
        <v>29</v>
      </c>
      <c r="F2496" s="41">
        <v>7.0000000000000007E-2</v>
      </c>
      <c r="G2496" s="102">
        <f>'[1]Estudio de Mercado'!$P$477</f>
        <v>26300</v>
      </c>
      <c r="H2496" s="42">
        <f>+G2496*D2496*F2496</f>
        <v>1841.0000000000002</v>
      </c>
    </row>
    <row r="2497" spans="1:8" x14ac:dyDescent="0.3">
      <c r="A2497" s="21" t="s">
        <v>31</v>
      </c>
      <c r="B2497" s="7"/>
      <c r="C2497" s="7"/>
      <c r="D2497" s="7"/>
      <c r="E2497" s="22"/>
      <c r="F2497" s="8"/>
      <c r="G2497" s="7"/>
      <c r="H2497" s="37">
        <f>ROUND(SUM(H2495:H2496),0)</f>
        <v>3186</v>
      </c>
    </row>
    <row r="2498" spans="1:8" x14ac:dyDescent="0.3">
      <c r="A2498" s="6"/>
      <c r="B2498" s="7"/>
      <c r="C2498" s="7"/>
      <c r="D2498" s="7"/>
      <c r="E2498" s="22"/>
      <c r="F2498" s="8"/>
      <c r="G2498" s="7"/>
      <c r="H2498" s="9"/>
    </row>
    <row r="2499" spans="1:8" x14ac:dyDescent="0.3">
      <c r="A2499" s="21" t="s">
        <v>32</v>
      </c>
      <c r="B2499" s="7"/>
      <c r="C2499" s="7"/>
      <c r="D2499" s="7"/>
      <c r="E2499" s="22"/>
      <c r="F2499" s="8"/>
      <c r="G2499" s="7"/>
      <c r="H2499" s="9"/>
    </row>
    <row r="2500" spans="1:8" x14ac:dyDescent="0.3">
      <c r="A2500" s="23" t="s">
        <v>10</v>
      </c>
      <c r="B2500" s="718" t="s">
        <v>11</v>
      </c>
      <c r="C2500" s="719"/>
      <c r="D2500" s="26" t="s">
        <v>13</v>
      </c>
      <c r="E2500" s="26" t="s">
        <v>12</v>
      </c>
      <c r="F2500" s="27" t="s">
        <v>33</v>
      </c>
      <c r="G2500" s="26" t="s">
        <v>34</v>
      </c>
      <c r="H2500" s="38" t="s">
        <v>14</v>
      </c>
    </row>
    <row r="2501" spans="1:8" x14ac:dyDescent="0.3">
      <c r="A2501" s="43"/>
      <c r="B2501" s="724" t="s">
        <v>35</v>
      </c>
      <c r="C2501" s="725"/>
      <c r="D2501" s="40" t="s">
        <v>36</v>
      </c>
      <c r="E2501" s="40">
        <v>1</v>
      </c>
      <c r="F2501" s="45">
        <f>'[1]Estudio de Mercado'!$P$483</f>
        <v>102570</v>
      </c>
      <c r="G2501" s="46">
        <v>0.05</v>
      </c>
      <c r="H2501" s="42">
        <f>+F2501*G2501</f>
        <v>5128.5</v>
      </c>
    </row>
    <row r="2502" spans="1:8" x14ac:dyDescent="0.3">
      <c r="A2502" s="43"/>
      <c r="B2502" s="724"/>
      <c r="C2502" s="725"/>
      <c r="D2502" s="47"/>
      <c r="E2502" s="47"/>
      <c r="F2502" s="48"/>
      <c r="G2502" s="49"/>
      <c r="H2502" s="42"/>
    </row>
    <row r="2503" spans="1:8" x14ac:dyDescent="0.3">
      <c r="A2503" s="21" t="s">
        <v>37</v>
      </c>
      <c r="B2503" s="7"/>
      <c r="C2503" s="7"/>
      <c r="D2503" s="7"/>
      <c r="E2503" s="22"/>
      <c r="F2503" s="8"/>
      <c r="G2503" s="7"/>
      <c r="H2503" s="37">
        <f>ROUND(SUM(H2501:H2502),0)</f>
        <v>5129</v>
      </c>
    </row>
    <row r="2504" spans="1:8" x14ac:dyDescent="0.3">
      <c r="A2504" s="21"/>
      <c r="B2504" s="7"/>
      <c r="C2504" s="7"/>
      <c r="D2504" s="7"/>
      <c r="E2504" s="50"/>
      <c r="F2504" s="8"/>
      <c r="G2504" s="7"/>
      <c r="H2504" s="51"/>
    </row>
    <row r="2505" spans="1:8" x14ac:dyDescent="0.3">
      <c r="A2505" s="21" t="s">
        <v>38</v>
      </c>
      <c r="B2505" s="7"/>
      <c r="C2505" s="7"/>
      <c r="D2505" s="7"/>
      <c r="E2505" s="22"/>
      <c r="F2505" s="8"/>
      <c r="G2505" s="7"/>
      <c r="H2505" s="37">
        <f>H2484+H2491+H2497+H2503</f>
        <v>419312.03999999992</v>
      </c>
    </row>
    <row r="2506" spans="1:8" x14ac:dyDescent="0.3">
      <c r="A2506" s="21" t="s">
        <v>39</v>
      </c>
      <c r="B2506" s="7"/>
      <c r="C2506" s="7"/>
      <c r="D2506" s="7"/>
      <c r="E2506" s="22"/>
      <c r="F2506" s="8"/>
      <c r="G2506" s="7"/>
      <c r="H2506" s="52">
        <f>+SUM(H2507:H2510)</f>
        <v>125583.95597999998</v>
      </c>
    </row>
    <row r="2507" spans="1:8" x14ac:dyDescent="0.3">
      <c r="A2507" s="21"/>
      <c r="B2507" s="7"/>
      <c r="C2507" s="7"/>
      <c r="D2507" s="7"/>
      <c r="E2507" s="22"/>
      <c r="F2507" s="48" t="s">
        <v>40</v>
      </c>
      <c r="G2507" s="53">
        <v>0.23</v>
      </c>
      <c r="H2507" s="54">
        <f>+G2507*H2505</f>
        <v>96441.769199999981</v>
      </c>
    </row>
    <row r="2508" spans="1:8" x14ac:dyDescent="0.3">
      <c r="A2508" s="21"/>
      <c r="B2508" s="7"/>
      <c r="C2508" s="7"/>
      <c r="D2508" s="7"/>
      <c r="E2508" s="22"/>
      <c r="F2508" s="48" t="s">
        <v>41</v>
      </c>
      <c r="G2508" s="53">
        <v>0.01</v>
      </c>
      <c r="H2508" s="54">
        <f>+G2508*H2505</f>
        <v>4193.1203999999989</v>
      </c>
    </row>
    <row r="2509" spans="1:8" x14ac:dyDescent="0.3">
      <c r="A2509" s="21"/>
      <c r="B2509" s="7"/>
      <c r="C2509" s="7"/>
      <c r="D2509" s="7"/>
      <c r="E2509" s="22"/>
      <c r="F2509" s="48" t="s">
        <v>42</v>
      </c>
      <c r="G2509" s="53">
        <v>0.05</v>
      </c>
      <c r="H2509" s="54">
        <f>+G2509*H2505</f>
        <v>20965.601999999999</v>
      </c>
    </row>
    <row r="2510" spans="1:8" x14ac:dyDescent="0.3">
      <c r="A2510" s="21"/>
      <c r="B2510" s="7"/>
      <c r="C2510" s="7"/>
      <c r="D2510" s="7"/>
      <c r="E2510" s="22"/>
      <c r="F2510" s="48" t="s">
        <v>43</v>
      </c>
      <c r="G2510" s="53">
        <v>0.19</v>
      </c>
      <c r="H2510" s="54">
        <f>+G2510*H2509</f>
        <v>3983.4643799999999</v>
      </c>
    </row>
    <row r="2511" spans="1:8" x14ac:dyDescent="0.3">
      <c r="A2511" s="21"/>
      <c r="B2511" s="7"/>
      <c r="C2511" s="7"/>
      <c r="D2511" s="7"/>
      <c r="E2511" s="22"/>
      <c r="F2511" s="726" t="s">
        <v>44</v>
      </c>
      <c r="G2511" s="726"/>
      <c r="H2511" s="55">
        <f>+ROUND(H2505+H2506,0)</f>
        <v>544896</v>
      </c>
    </row>
    <row r="2512" spans="1:8" x14ac:dyDescent="0.3">
      <c r="A2512" s="21"/>
      <c r="B2512" s="7"/>
      <c r="C2512" s="7"/>
      <c r="D2512" s="7"/>
      <c r="E2512" s="22"/>
      <c r="F2512" s="8"/>
      <c r="G2512" s="7"/>
      <c r="H2512" s="56"/>
    </row>
    <row r="2513" spans="1:8" ht="16.2" thickBot="1" x14ac:dyDescent="0.35">
      <c r="A2513" s="17"/>
      <c r="B2513" s="18"/>
      <c r="C2513" s="7"/>
      <c r="D2513" s="7"/>
      <c r="E2513" s="22"/>
      <c r="F2513" s="19"/>
      <c r="G2513" s="18"/>
      <c r="H2513" s="20"/>
    </row>
    <row r="2514" spans="1:8" ht="16.2" thickTop="1" x14ac:dyDescent="0.3">
      <c r="A2514" s="6"/>
      <c r="B2514" s="7"/>
      <c r="C2514" s="57"/>
      <c r="D2514" s="58"/>
      <c r="E2514" s="57"/>
      <c r="F2514" s="8"/>
      <c r="G2514" s="7"/>
      <c r="H2514" s="59"/>
    </row>
    <row r="2515" spans="1:8" x14ac:dyDescent="0.3">
      <c r="A2515" s="6"/>
      <c r="B2515" s="7"/>
      <c r="C2515" s="22"/>
      <c r="D2515" s="7"/>
      <c r="E2515" s="22"/>
      <c r="F2515" s="8"/>
      <c r="G2515" s="7"/>
      <c r="H2515" s="59"/>
    </row>
    <row r="2516" spans="1:8" x14ac:dyDescent="0.3">
      <c r="A2516" s="6"/>
      <c r="B2516" s="7"/>
      <c r="C2516" s="22"/>
      <c r="D2516" s="7"/>
      <c r="E2516" s="22"/>
      <c r="F2516" s="8"/>
      <c r="G2516" s="7"/>
      <c r="H2516" s="59"/>
    </row>
    <row r="2517" spans="1:8" x14ac:dyDescent="0.3">
      <c r="A2517" s="6"/>
      <c r="B2517" s="7"/>
      <c r="C2517" s="22"/>
      <c r="D2517" s="7"/>
      <c r="E2517" s="22"/>
      <c r="F2517" s="8"/>
      <c r="G2517" s="7"/>
      <c r="H2517" s="59"/>
    </row>
    <row r="2518" spans="1:8" ht="16.2" thickBot="1" x14ac:dyDescent="0.35">
      <c r="A2518" s="6"/>
      <c r="B2518" s="7"/>
      <c r="C2518" s="7"/>
      <c r="D2518" s="7"/>
      <c r="E2518" s="22"/>
      <c r="F2518" s="699"/>
      <c r="G2518" s="699"/>
      <c r="H2518" s="700"/>
    </row>
    <row r="2519" spans="1:8" x14ac:dyDescent="0.3">
      <c r="A2519" s="60" t="s">
        <v>45</v>
      </c>
      <c r="B2519" s="61"/>
      <c r="C2519" s="61"/>
      <c r="D2519" s="61"/>
      <c r="E2519" s="22"/>
      <c r="F2519" s="8" t="s">
        <v>46</v>
      </c>
      <c r="G2519" s="7"/>
      <c r="H2519" s="9"/>
    </row>
    <row r="2520" spans="1:8" ht="16.2" thickBot="1" x14ac:dyDescent="0.35">
      <c r="A2520" s="484"/>
      <c r="B2520" s="482"/>
      <c r="C2520" s="482"/>
      <c r="D2520" s="482"/>
      <c r="E2520" s="482"/>
      <c r="F2520" s="483"/>
      <c r="G2520" s="482"/>
      <c r="H2520" s="481"/>
    </row>
    <row r="2521" spans="1:8" x14ac:dyDescent="0.3">
      <c r="A2521" s="1"/>
      <c r="B2521" s="2"/>
      <c r="C2521" s="2"/>
      <c r="D2521" s="2"/>
      <c r="E2521" s="2"/>
      <c r="F2521" s="3"/>
      <c r="G2521" s="2"/>
      <c r="H2521" s="4"/>
    </row>
    <row r="2522" spans="1:8" ht="90.6" customHeight="1" thickBot="1" x14ac:dyDescent="0.55000000000000004">
      <c r="A2522" s="727" t="str">
        <f>+$A$2</f>
        <v>REPARACIONES LOCATIVAS LABORATORIO GENETICA REGIONAL NOR OCCIDENTE DEL INSTITUTO NACIONAL DE MEDICINA LEGAL Y CIENCIAS FORENSES.</v>
      </c>
      <c r="B2522" s="728"/>
      <c r="C2522" s="728"/>
      <c r="D2522" s="728"/>
      <c r="E2522" s="728"/>
      <c r="F2522" s="728"/>
      <c r="G2522" s="728"/>
      <c r="H2522" s="729"/>
    </row>
    <row r="2523" spans="1:8" ht="16.2" thickTop="1" x14ac:dyDescent="0.3">
      <c r="A2523" s="704" t="str">
        <f>+$A$64</f>
        <v>PRESUPUESTO SISTEMA ELÉCTRICO, ILUMINACIÓN Y ALARMAS PARA EL PROYECTO DE REPARACIONES LOCATIVAS SEDE MEDELLIN DEL  INSTITUTO NACIONAL DE MEDICINA LEGAL Y CIENCIAS FORENSES</v>
      </c>
      <c r="B2523" s="705"/>
      <c r="C2523" s="705"/>
      <c r="D2523" s="705"/>
      <c r="E2523" s="705"/>
      <c r="F2523" s="705"/>
      <c r="G2523" s="705"/>
      <c r="H2523" s="706"/>
    </row>
    <row r="2524" spans="1:8" x14ac:dyDescent="0.3">
      <c r="A2524" s="707"/>
      <c r="B2524" s="708"/>
      <c r="C2524" s="708"/>
      <c r="D2524" s="708"/>
      <c r="E2524" s="708"/>
      <c r="F2524" s="708"/>
      <c r="G2524" s="708"/>
      <c r="H2524" s="709"/>
    </row>
    <row r="2525" spans="1:8" x14ac:dyDescent="0.3">
      <c r="A2525" s="710" t="s">
        <v>2</v>
      </c>
      <c r="B2525" s="711"/>
      <c r="C2525" s="711"/>
      <c r="D2525" s="711"/>
      <c r="E2525" s="711"/>
      <c r="F2525" s="711"/>
      <c r="G2525" s="711"/>
      <c r="H2525" s="712"/>
    </row>
    <row r="2526" spans="1:8" x14ac:dyDescent="0.3">
      <c r="A2526" s="6"/>
      <c r="B2526" s="7"/>
      <c r="C2526" s="7"/>
      <c r="D2526" s="7"/>
      <c r="E2526" s="7"/>
      <c r="F2526" s="8"/>
      <c r="G2526" s="7"/>
      <c r="H2526" s="9"/>
    </row>
    <row r="2527" spans="1:8" x14ac:dyDescent="0.3">
      <c r="A2527" s="10" t="s">
        <v>3</v>
      </c>
      <c r="B2527" s="11" t="str">
        <f>+'[1]BASE DEL PRESUPUESTO'!$B$77</f>
        <v>3.1.47</v>
      </c>
      <c r="C2527" s="12" t="s">
        <v>4</v>
      </c>
      <c r="D2527" s="11" t="str">
        <f>+'[1]BASE DEL PRESUPUESTO'!$D$77</f>
        <v>UND</v>
      </c>
      <c r="E2527" s="13" t="s">
        <v>5</v>
      </c>
      <c r="F2527" s="14">
        <f>H2555</f>
        <v>440121.58956087066</v>
      </c>
      <c r="G2527" s="12" t="s">
        <v>6</v>
      </c>
      <c r="H2527" s="15" t="str">
        <f>$H$69</f>
        <v>ENERO DE 2026</v>
      </c>
    </row>
    <row r="2528" spans="1:8" ht="55.5" customHeight="1" x14ac:dyDescent="0.3">
      <c r="A2528" s="16" t="s">
        <v>8</v>
      </c>
      <c r="B2528" s="713" t="str">
        <f>+'[1]BASE DEL PRESUPUESTO'!$C$77</f>
        <v>Suministro, instalación y puesta en servicio de tablero de distribución trifásico enchufable para 18 Circuitos con espacio para totalizador, 225A, barraje de neutro, barraje de tierra, puerta y chapa; (incluye elementos consumibles para su correcta instalación, empotrado o sobrepuesto).</v>
      </c>
      <c r="C2528" s="713"/>
      <c r="D2528" s="713"/>
      <c r="E2528" s="713"/>
      <c r="F2528" s="713"/>
      <c r="G2528" s="713"/>
      <c r="H2528" s="714"/>
    </row>
    <row r="2529" spans="1:8" ht="16.2" thickBot="1" x14ac:dyDescent="0.35">
      <c r="A2529" s="17"/>
      <c r="B2529" s="18"/>
      <c r="C2529" s="18"/>
      <c r="D2529" s="18"/>
      <c r="E2529" s="18"/>
      <c r="F2529" s="19"/>
      <c r="G2529" s="18"/>
      <c r="H2529" s="20"/>
    </row>
    <row r="2530" spans="1:8" ht="16.2" thickTop="1" x14ac:dyDescent="0.3">
      <c r="A2530" s="21" t="s">
        <v>9</v>
      </c>
      <c r="B2530" s="7"/>
      <c r="C2530" s="7"/>
      <c r="D2530" s="7"/>
      <c r="E2530" s="22"/>
      <c r="F2530" s="8"/>
      <c r="G2530" s="7"/>
      <c r="H2530" s="9"/>
    </row>
    <row r="2531" spans="1:8" x14ac:dyDescent="0.3">
      <c r="A2531" s="23" t="s">
        <v>10</v>
      </c>
      <c r="B2531" s="24" t="s">
        <v>11</v>
      </c>
      <c r="C2531" s="25"/>
      <c r="D2531" s="25"/>
      <c r="E2531" s="26" t="s">
        <v>12</v>
      </c>
      <c r="F2531" s="27" t="s">
        <v>13</v>
      </c>
      <c r="G2531" s="26" t="s">
        <v>14</v>
      </c>
      <c r="H2531" s="28" t="s">
        <v>15</v>
      </c>
    </row>
    <row r="2532" spans="1:8" x14ac:dyDescent="0.3">
      <c r="A2532" s="29"/>
      <c r="B2532" s="715" t="str">
        <f>+'[1]Estudio de Mercado'!$C$10</f>
        <v xml:space="preserve">Tablero 18 circuitos trifásico con espacio para totalizador </v>
      </c>
      <c r="C2532" s="716"/>
      <c r="D2532" s="717"/>
      <c r="E2532" s="30">
        <v>1</v>
      </c>
      <c r="F2532" s="31" t="s">
        <v>13</v>
      </c>
      <c r="G2532" s="32">
        <v>382527</v>
      </c>
      <c r="H2532" s="33">
        <f>+E2532*G2532</f>
        <v>382527</v>
      </c>
    </row>
    <row r="2533" spans="1:8" x14ac:dyDescent="0.3">
      <c r="A2533" s="35"/>
      <c r="B2533" s="715" t="s">
        <v>17</v>
      </c>
      <c r="C2533" s="716"/>
      <c r="D2533" s="717"/>
      <c r="E2533" s="30">
        <v>1</v>
      </c>
      <c r="F2533" s="31" t="s">
        <v>18</v>
      </c>
      <c r="G2533" s="34">
        <f>'[1]Estudio de Mercado'!$P$234</f>
        <v>2556</v>
      </c>
      <c r="H2533" s="33">
        <f>+E2533*G2533</f>
        <v>2556</v>
      </c>
    </row>
    <row r="2534" spans="1:8" x14ac:dyDescent="0.3">
      <c r="A2534" s="21" t="s">
        <v>19</v>
      </c>
      <c r="B2534" s="7"/>
      <c r="C2534" s="7"/>
      <c r="D2534" s="7"/>
      <c r="E2534" s="22"/>
      <c r="F2534" s="8"/>
      <c r="G2534" s="7"/>
      <c r="H2534" s="37">
        <f>ROUND(SUM(H2532:H2533),0)</f>
        <v>385083</v>
      </c>
    </row>
    <row r="2535" spans="1:8" x14ac:dyDescent="0.3">
      <c r="A2535" s="6"/>
      <c r="B2535" s="7"/>
      <c r="C2535" s="7"/>
      <c r="D2535" s="7"/>
      <c r="E2535" s="22"/>
      <c r="F2535" s="8"/>
      <c r="G2535" s="7"/>
      <c r="H2535" s="9"/>
    </row>
    <row r="2536" spans="1:8" x14ac:dyDescent="0.3">
      <c r="A2536" s="21" t="s">
        <v>20</v>
      </c>
      <c r="B2536" s="7"/>
      <c r="C2536" s="7"/>
      <c r="D2536" s="7"/>
      <c r="E2536" s="22"/>
      <c r="F2536" s="8"/>
      <c r="G2536" s="7"/>
      <c r="H2536" s="9"/>
    </row>
    <row r="2537" spans="1:8" x14ac:dyDescent="0.3">
      <c r="A2537" s="23" t="s">
        <v>10</v>
      </c>
      <c r="B2537" s="26" t="s">
        <v>11</v>
      </c>
      <c r="C2537" s="71" t="s">
        <v>12</v>
      </c>
      <c r="D2537" s="26" t="s">
        <v>13</v>
      </c>
      <c r="E2537" s="718" t="s">
        <v>21</v>
      </c>
      <c r="F2537" s="719"/>
      <c r="G2537" s="26" t="s">
        <v>47</v>
      </c>
      <c r="H2537" s="38" t="s">
        <v>14</v>
      </c>
    </row>
    <row r="2538" spans="1:8" ht="31.2" x14ac:dyDescent="0.3">
      <c r="A2538" s="29"/>
      <c r="B2538" s="72" t="s">
        <v>23</v>
      </c>
      <c r="C2538" s="40">
        <v>1</v>
      </c>
      <c r="D2538" s="40" t="s">
        <v>24</v>
      </c>
      <c r="E2538" s="720">
        <f>+'[1]1- CUADRILLAS'!$D$47</f>
        <v>53500</v>
      </c>
      <c r="F2538" s="721"/>
      <c r="G2538" s="41">
        <v>0.87401101982935803</v>
      </c>
      <c r="H2538" s="42">
        <f>((E2538+F2538)*C2538)*G2538</f>
        <v>46759.589560870656</v>
      </c>
    </row>
    <row r="2539" spans="1:8" x14ac:dyDescent="0.3">
      <c r="A2539" s="43"/>
      <c r="B2539" s="44"/>
      <c r="C2539" s="40"/>
      <c r="D2539" s="40"/>
      <c r="E2539" s="722"/>
      <c r="F2539" s="723"/>
      <c r="G2539" s="41"/>
      <c r="H2539" s="42">
        <f>((E2539+F2539)*C2539)*G2539</f>
        <v>0</v>
      </c>
    </row>
    <row r="2540" spans="1:8" x14ac:dyDescent="0.3">
      <c r="A2540" s="43"/>
      <c r="B2540" s="44"/>
      <c r="C2540" s="40"/>
      <c r="D2540" s="40"/>
      <c r="E2540" s="722"/>
      <c r="F2540" s="723"/>
      <c r="G2540" s="40"/>
      <c r="H2540" s="42"/>
    </row>
    <row r="2541" spans="1:8" x14ac:dyDescent="0.3">
      <c r="A2541" s="21" t="s">
        <v>25</v>
      </c>
      <c r="B2541" s="7"/>
      <c r="C2541" s="7"/>
      <c r="D2541" s="7"/>
      <c r="E2541" s="22"/>
      <c r="F2541" s="8"/>
      <c r="G2541" s="7"/>
      <c r="H2541" s="37">
        <f>(SUM(H2538:H2540))</f>
        <v>46759.589560870656</v>
      </c>
    </row>
    <row r="2542" spans="1:8" x14ac:dyDescent="0.3">
      <c r="A2542" s="6"/>
      <c r="B2542" s="7"/>
      <c r="C2542" s="7"/>
      <c r="D2542" s="7"/>
      <c r="E2542" s="22"/>
      <c r="F2542" s="8"/>
      <c r="G2542" s="7"/>
      <c r="H2542" s="9"/>
    </row>
    <row r="2543" spans="1:8" x14ac:dyDescent="0.3">
      <c r="A2543" s="21" t="s">
        <v>26</v>
      </c>
      <c r="B2543" s="7"/>
      <c r="C2543" s="7"/>
      <c r="D2543" s="7"/>
      <c r="E2543" s="22"/>
      <c r="F2543" s="8"/>
      <c r="G2543" s="7"/>
      <c r="H2543" s="9"/>
    </row>
    <row r="2544" spans="1:8" x14ac:dyDescent="0.3">
      <c r="A2544" s="23" t="s">
        <v>10</v>
      </c>
      <c r="B2544" s="718" t="s">
        <v>11</v>
      </c>
      <c r="C2544" s="719"/>
      <c r="D2544" s="71" t="s">
        <v>12</v>
      </c>
      <c r="E2544" s="26" t="s">
        <v>13</v>
      </c>
      <c r="F2544" s="27" t="s">
        <v>22</v>
      </c>
      <c r="G2544" s="26" t="s">
        <v>48</v>
      </c>
      <c r="H2544" s="38" t="s">
        <v>14</v>
      </c>
    </row>
    <row r="2545" spans="1:8" x14ac:dyDescent="0.3">
      <c r="A2545" s="43"/>
      <c r="B2545" s="724" t="s">
        <v>28</v>
      </c>
      <c r="C2545" s="725"/>
      <c r="D2545" s="40">
        <v>1</v>
      </c>
      <c r="E2545" s="40" t="s">
        <v>29</v>
      </c>
      <c r="F2545" s="41">
        <v>0.28000000000000003</v>
      </c>
      <c r="G2545" s="40">
        <f>+H2541*0.1</f>
        <v>4675.9589560870654</v>
      </c>
      <c r="H2545" s="42">
        <f>+G2545*D2545*F2545</f>
        <v>1309.2685077043784</v>
      </c>
    </row>
    <row r="2546" spans="1:8" x14ac:dyDescent="0.3">
      <c r="A2546" s="43"/>
      <c r="B2546" s="724" t="s">
        <v>30</v>
      </c>
      <c r="C2546" s="725"/>
      <c r="D2546" s="40">
        <v>1</v>
      </c>
      <c r="E2546" s="40" t="s">
        <v>29</v>
      </c>
      <c r="F2546" s="41">
        <v>7.0000000000000007E-2</v>
      </c>
      <c r="G2546" s="102">
        <f>'[1]Estudio de Mercado'!$P$477</f>
        <v>26300</v>
      </c>
      <c r="H2546" s="42">
        <f>+G2546*D2546*F2546</f>
        <v>1841.0000000000002</v>
      </c>
    </row>
    <row r="2547" spans="1:8" x14ac:dyDescent="0.3">
      <c r="A2547" s="21" t="s">
        <v>31</v>
      </c>
      <c r="B2547" s="7"/>
      <c r="C2547" s="7"/>
      <c r="D2547" s="7"/>
      <c r="E2547" s="22"/>
      <c r="F2547" s="8"/>
      <c r="G2547" s="7"/>
      <c r="H2547" s="37">
        <f>ROUND(SUM(H2545:H2546),0)</f>
        <v>3150</v>
      </c>
    </row>
    <row r="2548" spans="1:8" x14ac:dyDescent="0.3">
      <c r="A2548" s="6"/>
      <c r="B2548" s="7"/>
      <c r="C2548" s="7"/>
      <c r="D2548" s="7"/>
      <c r="E2548" s="22"/>
      <c r="F2548" s="8"/>
      <c r="G2548" s="7"/>
      <c r="H2548" s="9"/>
    </row>
    <row r="2549" spans="1:8" x14ac:dyDescent="0.3">
      <c r="A2549" s="21" t="s">
        <v>32</v>
      </c>
      <c r="B2549" s="7"/>
      <c r="C2549" s="7"/>
      <c r="D2549" s="7"/>
      <c r="E2549" s="22"/>
      <c r="F2549" s="8"/>
      <c r="G2549" s="7"/>
      <c r="H2549" s="9"/>
    </row>
    <row r="2550" spans="1:8" x14ac:dyDescent="0.3">
      <c r="A2550" s="23" t="s">
        <v>10</v>
      </c>
      <c r="B2550" s="718" t="s">
        <v>11</v>
      </c>
      <c r="C2550" s="719"/>
      <c r="D2550" s="26" t="s">
        <v>13</v>
      </c>
      <c r="E2550" s="26" t="s">
        <v>12</v>
      </c>
      <c r="F2550" s="27" t="s">
        <v>33</v>
      </c>
      <c r="G2550" s="26" t="s">
        <v>34</v>
      </c>
      <c r="H2550" s="38" t="s">
        <v>14</v>
      </c>
    </row>
    <row r="2551" spans="1:8" x14ac:dyDescent="0.3">
      <c r="A2551" s="43"/>
      <c r="B2551" s="724" t="s">
        <v>35</v>
      </c>
      <c r="C2551" s="725"/>
      <c r="D2551" s="40" t="s">
        <v>36</v>
      </c>
      <c r="E2551" s="40">
        <v>1</v>
      </c>
      <c r="F2551" s="45">
        <f>'[1]Estudio de Mercado'!$P$483</f>
        <v>102570</v>
      </c>
      <c r="G2551" s="46">
        <v>0.05</v>
      </c>
      <c r="H2551" s="42">
        <f>+F2551*G2551</f>
        <v>5128.5</v>
      </c>
    </row>
    <row r="2552" spans="1:8" x14ac:dyDescent="0.3">
      <c r="A2552" s="43"/>
      <c r="B2552" s="724"/>
      <c r="C2552" s="725"/>
      <c r="D2552" s="47"/>
      <c r="E2552" s="47"/>
      <c r="F2552" s="48"/>
      <c r="G2552" s="49"/>
      <c r="H2552" s="42"/>
    </row>
    <row r="2553" spans="1:8" x14ac:dyDescent="0.3">
      <c r="A2553" s="21" t="s">
        <v>37</v>
      </c>
      <c r="B2553" s="7"/>
      <c r="C2553" s="7"/>
      <c r="D2553" s="7"/>
      <c r="E2553" s="22"/>
      <c r="F2553" s="8"/>
      <c r="G2553" s="7"/>
      <c r="H2553" s="37">
        <f>ROUND(SUM(H2551:H2552),0)</f>
        <v>5129</v>
      </c>
    </row>
    <row r="2554" spans="1:8" x14ac:dyDescent="0.3">
      <c r="A2554" s="21"/>
      <c r="B2554" s="7"/>
      <c r="C2554" s="7"/>
      <c r="D2554" s="7"/>
      <c r="E2554" s="50"/>
      <c r="F2554" s="8"/>
      <c r="G2554" s="7"/>
      <c r="H2554" s="51"/>
    </row>
    <row r="2555" spans="1:8" x14ac:dyDescent="0.3">
      <c r="A2555" s="21" t="s">
        <v>38</v>
      </c>
      <c r="B2555" s="7"/>
      <c r="C2555" s="7"/>
      <c r="D2555" s="7"/>
      <c r="E2555" s="22"/>
      <c r="F2555" s="8"/>
      <c r="G2555" s="7"/>
      <c r="H2555" s="37">
        <f>H2534+H2541+H2547+H2553</f>
        <v>440121.58956087066</v>
      </c>
    </row>
    <row r="2556" spans="1:8" x14ac:dyDescent="0.3">
      <c r="A2556" s="21" t="s">
        <v>39</v>
      </c>
      <c r="B2556" s="7"/>
      <c r="C2556" s="7"/>
      <c r="D2556" s="7"/>
      <c r="E2556" s="22"/>
      <c r="F2556" s="8"/>
      <c r="G2556" s="7"/>
      <c r="H2556" s="52">
        <f>+SUM(H2557:H2560)</f>
        <v>131816.41607348077</v>
      </c>
    </row>
    <row r="2557" spans="1:8" x14ac:dyDescent="0.3">
      <c r="A2557" s="21"/>
      <c r="B2557" s="7"/>
      <c r="C2557" s="7"/>
      <c r="D2557" s="7"/>
      <c r="E2557" s="22"/>
      <c r="F2557" s="48" t="s">
        <v>40</v>
      </c>
      <c r="G2557" s="53">
        <v>0.23</v>
      </c>
      <c r="H2557" s="54">
        <f>+G2557*H2555</f>
        <v>101227.96559900025</v>
      </c>
    </row>
    <row r="2558" spans="1:8" x14ac:dyDescent="0.3">
      <c r="A2558" s="21"/>
      <c r="B2558" s="7"/>
      <c r="C2558" s="7"/>
      <c r="D2558" s="7"/>
      <c r="E2558" s="22"/>
      <c r="F2558" s="48" t="s">
        <v>41</v>
      </c>
      <c r="G2558" s="53">
        <v>0.01</v>
      </c>
      <c r="H2558" s="54">
        <f>+G2558*H2555</f>
        <v>4401.2158956087069</v>
      </c>
    </row>
    <row r="2559" spans="1:8" x14ac:dyDescent="0.3">
      <c r="A2559" s="21"/>
      <c r="B2559" s="7"/>
      <c r="C2559" s="7"/>
      <c r="D2559" s="7"/>
      <c r="E2559" s="22"/>
      <c r="F2559" s="48" t="s">
        <v>42</v>
      </c>
      <c r="G2559" s="53">
        <v>0.05</v>
      </c>
      <c r="H2559" s="54">
        <f>+G2559*H2555</f>
        <v>22006.079478043535</v>
      </c>
    </row>
    <row r="2560" spans="1:8" x14ac:dyDescent="0.3">
      <c r="A2560" s="21"/>
      <c r="B2560" s="7"/>
      <c r="C2560" s="7"/>
      <c r="D2560" s="7"/>
      <c r="E2560" s="22"/>
      <c r="F2560" s="48" t="s">
        <v>43</v>
      </c>
      <c r="G2560" s="53">
        <v>0.19</v>
      </c>
      <c r="H2560" s="54">
        <f>+G2560*H2559</f>
        <v>4181.1551008282713</v>
      </c>
    </row>
    <row r="2561" spans="1:8" x14ac:dyDescent="0.3">
      <c r="A2561" s="21"/>
      <c r="B2561" s="7"/>
      <c r="C2561" s="7"/>
      <c r="D2561" s="7"/>
      <c r="E2561" s="22"/>
      <c r="F2561" s="726" t="s">
        <v>44</v>
      </c>
      <c r="G2561" s="726"/>
      <c r="H2561" s="55">
        <f>+ROUND(H2555+H2556,0)</f>
        <v>571938</v>
      </c>
    </row>
    <row r="2562" spans="1:8" x14ac:dyDescent="0.3">
      <c r="A2562" s="21"/>
      <c r="B2562" s="7"/>
      <c r="C2562" s="7"/>
      <c r="D2562" s="7"/>
      <c r="E2562" s="22"/>
      <c r="F2562" s="8"/>
      <c r="G2562" s="7"/>
      <c r="H2562" s="56"/>
    </row>
    <row r="2563" spans="1:8" ht="16.2" thickBot="1" x14ac:dyDescent="0.35">
      <c r="A2563" s="17"/>
      <c r="B2563" s="18"/>
      <c r="C2563" s="7"/>
      <c r="D2563" s="7"/>
      <c r="E2563" s="22"/>
      <c r="F2563" s="19"/>
      <c r="G2563" s="18"/>
      <c r="H2563" s="20"/>
    </row>
    <row r="2564" spans="1:8" ht="16.2" thickTop="1" x14ac:dyDescent="0.3">
      <c r="A2564" s="6"/>
      <c r="B2564" s="7"/>
      <c r="C2564" s="57"/>
      <c r="D2564" s="58"/>
      <c r="E2564" s="57"/>
      <c r="F2564" s="8"/>
      <c r="G2564" s="7"/>
      <c r="H2564" s="59"/>
    </row>
    <row r="2565" spans="1:8" x14ac:dyDescent="0.3">
      <c r="A2565" s="6"/>
      <c r="B2565" s="7"/>
      <c r="C2565" s="22"/>
      <c r="D2565" s="7"/>
      <c r="E2565" s="22"/>
      <c r="F2565" s="8"/>
      <c r="G2565" s="7"/>
      <c r="H2565" s="59"/>
    </row>
    <row r="2566" spans="1:8" x14ac:dyDescent="0.3">
      <c r="A2566" s="6"/>
      <c r="B2566" s="7"/>
      <c r="C2566" s="22"/>
      <c r="D2566" s="7"/>
      <c r="E2566" s="22"/>
      <c r="F2566" s="8"/>
      <c r="G2566" s="7"/>
      <c r="H2566" s="59"/>
    </row>
    <row r="2567" spans="1:8" x14ac:dyDescent="0.3">
      <c r="A2567" s="6"/>
      <c r="B2567" s="7"/>
      <c r="C2567" s="22"/>
      <c r="D2567" s="7"/>
      <c r="E2567" s="22"/>
      <c r="F2567" s="8"/>
      <c r="G2567" s="7"/>
      <c r="H2567" s="59"/>
    </row>
    <row r="2568" spans="1:8" ht="16.2" thickBot="1" x14ac:dyDescent="0.35">
      <c r="A2568" s="6"/>
      <c r="B2568" s="7"/>
      <c r="C2568" s="7"/>
      <c r="D2568" s="7"/>
      <c r="E2568" s="22"/>
      <c r="F2568" s="699"/>
      <c r="G2568" s="699"/>
      <c r="H2568" s="700"/>
    </row>
    <row r="2569" spans="1:8" x14ac:dyDescent="0.3">
      <c r="A2569" s="60" t="s">
        <v>45</v>
      </c>
      <c r="B2569" s="61"/>
      <c r="C2569" s="61"/>
      <c r="D2569" s="61"/>
      <c r="E2569" s="22"/>
      <c r="F2569" s="8" t="s">
        <v>46</v>
      </c>
      <c r="G2569" s="7"/>
      <c r="H2569" s="9"/>
    </row>
    <row r="2570" spans="1:8" ht="16.2" thickBot="1" x14ac:dyDescent="0.35">
      <c r="A2570" s="484"/>
      <c r="B2570" s="482"/>
      <c r="C2570" s="482"/>
      <c r="D2570" s="482"/>
      <c r="E2570" s="482"/>
      <c r="F2570" s="483"/>
      <c r="G2570" s="482"/>
      <c r="H2570" s="481"/>
    </row>
    <row r="2571" spans="1:8" x14ac:dyDescent="0.3">
      <c r="A2571" s="1"/>
      <c r="B2571" s="2"/>
      <c r="C2571" s="2"/>
      <c r="D2571" s="2"/>
      <c r="E2571" s="2"/>
      <c r="F2571" s="3"/>
      <c r="G2571" s="2"/>
      <c r="H2571" s="4"/>
    </row>
    <row r="2572" spans="1:8" ht="78.599999999999994" customHeight="1" thickBot="1" x14ac:dyDescent="0.55000000000000004">
      <c r="A2572" s="727" t="str">
        <f>+$A$2</f>
        <v>REPARACIONES LOCATIVAS LABORATORIO GENETICA REGIONAL NOR OCCIDENTE DEL INSTITUTO NACIONAL DE MEDICINA LEGAL Y CIENCIAS FORENSES.</v>
      </c>
      <c r="B2572" s="728"/>
      <c r="C2572" s="728"/>
      <c r="D2572" s="728"/>
      <c r="E2572" s="728"/>
      <c r="F2572" s="728"/>
      <c r="G2572" s="728"/>
      <c r="H2572" s="729"/>
    </row>
    <row r="2573" spans="1:8" ht="16.2" thickTop="1" x14ac:dyDescent="0.3">
      <c r="A2573" s="704" t="str">
        <f>+$A$64</f>
        <v>PRESUPUESTO SISTEMA ELÉCTRICO, ILUMINACIÓN Y ALARMAS PARA EL PROYECTO DE REPARACIONES LOCATIVAS SEDE MEDELLIN DEL  INSTITUTO NACIONAL DE MEDICINA LEGAL Y CIENCIAS FORENSES</v>
      </c>
      <c r="B2573" s="705"/>
      <c r="C2573" s="705"/>
      <c r="D2573" s="705"/>
      <c r="E2573" s="705"/>
      <c r="F2573" s="705"/>
      <c r="G2573" s="705"/>
      <c r="H2573" s="706"/>
    </row>
    <row r="2574" spans="1:8" x14ac:dyDescent="0.3">
      <c r="A2574" s="707"/>
      <c r="B2574" s="708"/>
      <c r="C2574" s="708"/>
      <c r="D2574" s="708"/>
      <c r="E2574" s="708"/>
      <c r="F2574" s="708"/>
      <c r="G2574" s="708"/>
      <c r="H2574" s="709"/>
    </row>
    <row r="2575" spans="1:8" x14ac:dyDescent="0.3">
      <c r="A2575" s="710" t="s">
        <v>2</v>
      </c>
      <c r="B2575" s="711"/>
      <c r="C2575" s="711"/>
      <c r="D2575" s="711"/>
      <c r="E2575" s="711"/>
      <c r="F2575" s="711"/>
      <c r="G2575" s="711"/>
      <c r="H2575" s="712"/>
    </row>
    <row r="2576" spans="1:8" x14ac:dyDescent="0.3">
      <c r="A2576" s="6"/>
      <c r="B2576" s="7"/>
      <c r="C2576" s="7"/>
      <c r="D2576" s="7"/>
      <c r="E2576" s="7"/>
      <c r="F2576" s="8"/>
      <c r="G2576" s="7"/>
      <c r="H2576" s="9"/>
    </row>
    <row r="2577" spans="1:8" x14ac:dyDescent="0.3">
      <c r="A2577" s="10" t="s">
        <v>3</v>
      </c>
      <c r="B2577" s="11" t="str">
        <f>+'[1]BASE DEL PRESUPUESTO'!$B$78</f>
        <v>3.1.48</v>
      </c>
      <c r="C2577" s="12" t="s">
        <v>4</v>
      </c>
      <c r="D2577" s="11" t="str">
        <f>+'[1]BASE DEL PRESUPUESTO'!$D$78</f>
        <v>UND</v>
      </c>
      <c r="E2577" s="13" t="s">
        <v>5</v>
      </c>
      <c r="F2577" s="14">
        <f>H2605</f>
        <v>37726.82</v>
      </c>
      <c r="G2577" s="12" t="s">
        <v>6</v>
      </c>
      <c r="H2577" s="15" t="str">
        <f>$H$69</f>
        <v>ENERO DE 2026</v>
      </c>
    </row>
    <row r="2578" spans="1:8" ht="55.5" customHeight="1" x14ac:dyDescent="0.3">
      <c r="A2578" s="16" t="s">
        <v>8</v>
      </c>
      <c r="B2578" s="713" t="str">
        <f>+'[1]BASE DEL PRESUPUESTO'!$C$78</f>
        <v xml:space="preserve">Suministro e instalación de interruptor monopolar termomagnético enchufable de 20 Amp.	</v>
      </c>
      <c r="C2578" s="713"/>
      <c r="D2578" s="713"/>
      <c r="E2578" s="713"/>
      <c r="F2578" s="713"/>
      <c r="G2578" s="713"/>
      <c r="H2578" s="714"/>
    </row>
    <row r="2579" spans="1:8" ht="16.2" thickBot="1" x14ac:dyDescent="0.35">
      <c r="A2579" s="17"/>
      <c r="B2579" s="18"/>
      <c r="C2579" s="18"/>
      <c r="D2579" s="18"/>
      <c r="E2579" s="18"/>
      <c r="F2579" s="19"/>
      <c r="G2579" s="18"/>
      <c r="H2579" s="20"/>
    </row>
    <row r="2580" spans="1:8" ht="16.2" thickTop="1" x14ac:dyDescent="0.3">
      <c r="A2580" s="21" t="s">
        <v>9</v>
      </c>
      <c r="B2580" s="7"/>
      <c r="C2580" s="7"/>
      <c r="D2580" s="7"/>
      <c r="E2580" s="22"/>
      <c r="F2580" s="8"/>
      <c r="G2580" s="7"/>
      <c r="H2580" s="9"/>
    </row>
    <row r="2581" spans="1:8" x14ac:dyDescent="0.3">
      <c r="A2581" s="23" t="s">
        <v>10</v>
      </c>
      <c r="B2581" s="24" t="s">
        <v>11</v>
      </c>
      <c r="C2581" s="25"/>
      <c r="D2581" s="25"/>
      <c r="E2581" s="26" t="s">
        <v>12</v>
      </c>
      <c r="F2581" s="27" t="s">
        <v>13</v>
      </c>
      <c r="G2581" s="26" t="s">
        <v>14</v>
      </c>
      <c r="H2581" s="28" t="s">
        <v>15</v>
      </c>
    </row>
    <row r="2582" spans="1:8" x14ac:dyDescent="0.3">
      <c r="A2582" s="29"/>
      <c r="B2582" s="715" t="str">
        <f>+'[1]Estudio de Mercado'!$C$75</f>
        <v>Breaker termomagnético monopolar enchufable 20A, 10KA.</v>
      </c>
      <c r="C2582" s="716"/>
      <c r="D2582" s="717"/>
      <c r="E2582" s="30">
        <v>1</v>
      </c>
      <c r="F2582" s="31" t="s">
        <v>13</v>
      </c>
      <c r="G2582" s="32">
        <v>16048</v>
      </c>
      <c r="H2582" s="33">
        <f>+E2582*G2582</f>
        <v>16048</v>
      </c>
    </row>
    <row r="2583" spans="1:8" x14ac:dyDescent="0.3">
      <c r="A2583" s="35"/>
      <c r="B2583" s="715" t="s">
        <v>17</v>
      </c>
      <c r="C2583" s="716"/>
      <c r="D2583" s="717"/>
      <c r="E2583" s="30">
        <v>1</v>
      </c>
      <c r="F2583" s="31" t="s">
        <v>18</v>
      </c>
      <c r="G2583" s="34">
        <f>'[1]Estudio de Mercado'!$P$234</f>
        <v>2556</v>
      </c>
      <c r="H2583" s="33">
        <f>+E2583*G2583</f>
        <v>2556</v>
      </c>
    </row>
    <row r="2584" spans="1:8" x14ac:dyDescent="0.3">
      <c r="A2584" s="21" t="s">
        <v>19</v>
      </c>
      <c r="B2584" s="7"/>
      <c r="C2584" s="7"/>
      <c r="D2584" s="7"/>
      <c r="E2584" s="22"/>
      <c r="F2584" s="8"/>
      <c r="G2584" s="7"/>
      <c r="H2584" s="37">
        <f>ROUND(SUM(H2582:H2583),0)</f>
        <v>18604</v>
      </c>
    </row>
    <row r="2585" spans="1:8" x14ac:dyDescent="0.3">
      <c r="A2585" s="6"/>
      <c r="B2585" s="7"/>
      <c r="C2585" s="7"/>
      <c r="D2585" s="7"/>
      <c r="E2585" s="22"/>
      <c r="F2585" s="8"/>
      <c r="G2585" s="7"/>
      <c r="H2585" s="9"/>
    </row>
    <row r="2586" spans="1:8" x14ac:dyDescent="0.3">
      <c r="A2586" s="21" t="s">
        <v>20</v>
      </c>
      <c r="B2586" s="7"/>
      <c r="C2586" s="7"/>
      <c r="D2586" s="7"/>
      <c r="E2586" s="22"/>
      <c r="F2586" s="8"/>
      <c r="G2586" s="7"/>
      <c r="H2586" s="9"/>
    </row>
    <row r="2587" spans="1:8" x14ac:dyDescent="0.3">
      <c r="A2587" s="23" t="s">
        <v>10</v>
      </c>
      <c r="B2587" s="26" t="s">
        <v>11</v>
      </c>
      <c r="C2587" s="71" t="s">
        <v>12</v>
      </c>
      <c r="D2587" s="26" t="s">
        <v>13</v>
      </c>
      <c r="E2587" s="718" t="s">
        <v>21</v>
      </c>
      <c r="F2587" s="719"/>
      <c r="G2587" s="26" t="s">
        <v>47</v>
      </c>
      <c r="H2587" s="38" t="s">
        <v>14</v>
      </c>
    </row>
    <row r="2588" spans="1:8" ht="31.2" x14ac:dyDescent="0.3">
      <c r="A2588" s="29"/>
      <c r="B2588" s="72" t="s">
        <v>23</v>
      </c>
      <c r="C2588" s="40">
        <v>1</v>
      </c>
      <c r="D2588" s="40" t="s">
        <v>24</v>
      </c>
      <c r="E2588" s="720">
        <f>+'[1]1- CUADRILLAS'!$D$47</f>
        <v>53500</v>
      </c>
      <c r="F2588" s="721"/>
      <c r="G2588" s="41">
        <v>0.25543588785046728</v>
      </c>
      <c r="H2588" s="42">
        <f>((E2588+F2588)*C2588)*G2588</f>
        <v>13665.82</v>
      </c>
    </row>
    <row r="2589" spans="1:8" x14ac:dyDescent="0.3">
      <c r="A2589" s="43"/>
      <c r="B2589" s="44"/>
      <c r="C2589" s="40"/>
      <c r="D2589" s="40"/>
      <c r="E2589" s="722"/>
      <c r="F2589" s="723"/>
      <c r="G2589" s="41"/>
      <c r="H2589" s="42">
        <f>((E2589+F2589)*C2589)*G2589</f>
        <v>0</v>
      </c>
    </row>
    <row r="2590" spans="1:8" x14ac:dyDescent="0.3">
      <c r="A2590" s="43"/>
      <c r="B2590" s="44"/>
      <c r="C2590" s="40"/>
      <c r="D2590" s="40"/>
      <c r="E2590" s="722"/>
      <c r="F2590" s="723"/>
      <c r="G2590" s="40"/>
      <c r="H2590" s="42"/>
    </row>
    <row r="2591" spans="1:8" x14ac:dyDescent="0.3">
      <c r="A2591" s="21" t="s">
        <v>25</v>
      </c>
      <c r="B2591" s="7"/>
      <c r="C2591" s="7"/>
      <c r="D2591" s="7"/>
      <c r="E2591" s="22"/>
      <c r="F2591" s="8"/>
      <c r="G2591" s="7"/>
      <c r="H2591" s="37">
        <f>(SUM(H2588:H2590))</f>
        <v>13665.82</v>
      </c>
    </row>
    <row r="2592" spans="1:8" x14ac:dyDescent="0.3">
      <c r="A2592" s="6"/>
      <c r="B2592" s="7"/>
      <c r="C2592" s="7"/>
      <c r="D2592" s="7"/>
      <c r="E2592" s="22"/>
      <c r="F2592" s="8"/>
      <c r="G2592" s="7"/>
      <c r="H2592" s="9"/>
    </row>
    <row r="2593" spans="1:8" x14ac:dyDescent="0.3">
      <c r="A2593" s="21" t="s">
        <v>26</v>
      </c>
      <c r="B2593" s="7"/>
      <c r="C2593" s="7"/>
      <c r="D2593" s="7"/>
      <c r="E2593" s="22"/>
      <c r="F2593" s="8"/>
      <c r="G2593" s="7"/>
      <c r="H2593" s="9"/>
    </row>
    <row r="2594" spans="1:8" x14ac:dyDescent="0.3">
      <c r="A2594" s="23" t="s">
        <v>10</v>
      </c>
      <c r="B2594" s="718" t="s">
        <v>11</v>
      </c>
      <c r="C2594" s="719"/>
      <c r="D2594" s="71" t="s">
        <v>12</v>
      </c>
      <c r="E2594" s="26" t="s">
        <v>13</v>
      </c>
      <c r="F2594" s="27" t="s">
        <v>22</v>
      </c>
      <c r="G2594" s="26" t="s">
        <v>48</v>
      </c>
      <c r="H2594" s="38" t="s">
        <v>14</v>
      </c>
    </row>
    <row r="2595" spans="1:8" x14ac:dyDescent="0.3">
      <c r="A2595" s="43"/>
      <c r="B2595" s="724" t="s">
        <v>28</v>
      </c>
      <c r="C2595" s="725"/>
      <c r="D2595" s="40">
        <v>1</v>
      </c>
      <c r="E2595" s="40" t="s">
        <v>29</v>
      </c>
      <c r="F2595" s="41">
        <v>0.24</v>
      </c>
      <c r="G2595" s="40">
        <f>+H2591*0.1</f>
        <v>1366.5820000000001</v>
      </c>
      <c r="H2595" s="42">
        <f>+G2595*D2595*F2595</f>
        <v>327.97968000000003</v>
      </c>
    </row>
    <row r="2596" spans="1:8" x14ac:dyDescent="0.3">
      <c r="A2596" s="43"/>
      <c r="B2596" s="724"/>
      <c r="C2596" s="725"/>
      <c r="D2596" s="40"/>
      <c r="E2596" s="40"/>
      <c r="F2596" s="41"/>
      <c r="G2596" s="40"/>
      <c r="H2596" s="42"/>
    </row>
    <row r="2597" spans="1:8" x14ac:dyDescent="0.3">
      <c r="A2597" s="21" t="s">
        <v>31</v>
      </c>
      <c r="B2597" s="7"/>
      <c r="C2597" s="7"/>
      <c r="D2597" s="7"/>
      <c r="E2597" s="22"/>
      <c r="F2597" s="8"/>
      <c r="G2597" s="7"/>
      <c r="H2597" s="37">
        <f>ROUND(SUM(H2595:H2596),0)</f>
        <v>328</v>
      </c>
    </row>
    <row r="2598" spans="1:8" x14ac:dyDescent="0.3">
      <c r="A2598" s="6"/>
      <c r="B2598" s="7"/>
      <c r="C2598" s="7"/>
      <c r="D2598" s="7"/>
      <c r="E2598" s="22"/>
      <c r="F2598" s="8"/>
      <c r="G2598" s="7"/>
      <c r="H2598" s="9"/>
    </row>
    <row r="2599" spans="1:8" x14ac:dyDescent="0.3">
      <c r="A2599" s="21" t="s">
        <v>32</v>
      </c>
      <c r="B2599" s="7"/>
      <c r="C2599" s="7"/>
      <c r="D2599" s="7"/>
      <c r="E2599" s="22"/>
      <c r="F2599" s="8"/>
      <c r="G2599" s="7"/>
      <c r="H2599" s="9"/>
    </row>
    <row r="2600" spans="1:8" x14ac:dyDescent="0.3">
      <c r="A2600" s="23" t="s">
        <v>10</v>
      </c>
      <c r="B2600" s="718" t="s">
        <v>11</v>
      </c>
      <c r="C2600" s="719"/>
      <c r="D2600" s="26" t="s">
        <v>13</v>
      </c>
      <c r="E2600" s="26" t="s">
        <v>12</v>
      </c>
      <c r="F2600" s="27" t="s">
        <v>33</v>
      </c>
      <c r="G2600" s="26" t="s">
        <v>34</v>
      </c>
      <c r="H2600" s="38" t="s">
        <v>14</v>
      </c>
    </row>
    <row r="2601" spans="1:8" x14ac:dyDescent="0.3">
      <c r="A2601" s="43"/>
      <c r="B2601" s="724" t="s">
        <v>35</v>
      </c>
      <c r="C2601" s="725"/>
      <c r="D2601" s="40" t="s">
        <v>36</v>
      </c>
      <c r="E2601" s="40">
        <v>1</v>
      </c>
      <c r="F2601" s="45">
        <f>'[1]Estudio de Mercado'!$P$483</f>
        <v>102570</v>
      </c>
      <c r="G2601" s="46">
        <v>0.05</v>
      </c>
      <c r="H2601" s="42">
        <f>+F2601*G2601</f>
        <v>5128.5</v>
      </c>
    </row>
    <row r="2602" spans="1:8" x14ac:dyDescent="0.3">
      <c r="A2602" s="43"/>
      <c r="B2602" s="724"/>
      <c r="C2602" s="725"/>
      <c r="D2602" s="47"/>
      <c r="E2602" s="47"/>
      <c r="F2602" s="48"/>
      <c r="G2602" s="49"/>
      <c r="H2602" s="42"/>
    </row>
    <row r="2603" spans="1:8" x14ac:dyDescent="0.3">
      <c r="A2603" s="21" t="s">
        <v>37</v>
      </c>
      <c r="B2603" s="7"/>
      <c r="C2603" s="7"/>
      <c r="D2603" s="7"/>
      <c r="E2603" s="22"/>
      <c r="F2603" s="8"/>
      <c r="G2603" s="7"/>
      <c r="H2603" s="37">
        <f>ROUND(SUM(H2601:H2602),0)</f>
        <v>5129</v>
      </c>
    </row>
    <row r="2604" spans="1:8" x14ac:dyDescent="0.3">
      <c r="A2604" s="21"/>
      <c r="B2604" s="7"/>
      <c r="C2604" s="7"/>
      <c r="D2604" s="7"/>
      <c r="E2604" s="50"/>
      <c r="F2604" s="8"/>
      <c r="G2604" s="7"/>
      <c r="H2604" s="51"/>
    </row>
    <row r="2605" spans="1:8" x14ac:dyDescent="0.3">
      <c r="A2605" s="21" t="s">
        <v>38</v>
      </c>
      <c r="B2605" s="7"/>
      <c r="C2605" s="7"/>
      <c r="D2605" s="7"/>
      <c r="E2605" s="22"/>
      <c r="F2605" s="8"/>
      <c r="G2605" s="7"/>
      <c r="H2605" s="37">
        <f>H2584+H2591+H2597+H2603</f>
        <v>37726.82</v>
      </c>
    </row>
    <row r="2606" spans="1:8" x14ac:dyDescent="0.3">
      <c r="A2606" s="21" t="s">
        <v>39</v>
      </c>
      <c r="B2606" s="7"/>
      <c r="C2606" s="7"/>
      <c r="D2606" s="7"/>
      <c r="E2606" s="22"/>
      <c r="F2606" s="8"/>
      <c r="G2606" s="7"/>
      <c r="H2606" s="52">
        <f>+SUM(H2607:H2610)</f>
        <v>11299.182590000002</v>
      </c>
    </row>
    <row r="2607" spans="1:8" x14ac:dyDescent="0.3">
      <c r="A2607" s="21"/>
      <c r="B2607" s="7"/>
      <c r="C2607" s="7"/>
      <c r="D2607" s="7"/>
      <c r="E2607" s="22"/>
      <c r="F2607" s="48" t="s">
        <v>40</v>
      </c>
      <c r="G2607" s="53">
        <v>0.23</v>
      </c>
      <c r="H2607" s="54">
        <f>+G2607*H2605</f>
        <v>8677.1686000000009</v>
      </c>
    </row>
    <row r="2608" spans="1:8" x14ac:dyDescent="0.3">
      <c r="A2608" s="21"/>
      <c r="B2608" s="7"/>
      <c r="C2608" s="7"/>
      <c r="D2608" s="7"/>
      <c r="E2608" s="22"/>
      <c r="F2608" s="48" t="s">
        <v>41</v>
      </c>
      <c r="G2608" s="53">
        <v>0.01</v>
      </c>
      <c r="H2608" s="54">
        <f>+G2608*H2605</f>
        <v>377.26819999999998</v>
      </c>
    </row>
    <row r="2609" spans="1:8" x14ac:dyDescent="0.3">
      <c r="A2609" s="21"/>
      <c r="B2609" s="7"/>
      <c r="C2609" s="7"/>
      <c r="D2609" s="7"/>
      <c r="E2609" s="22"/>
      <c r="F2609" s="48" t="s">
        <v>42</v>
      </c>
      <c r="G2609" s="53">
        <v>0.05</v>
      </c>
      <c r="H2609" s="54">
        <f>+G2609*H2605</f>
        <v>1886.3410000000001</v>
      </c>
    </row>
    <row r="2610" spans="1:8" x14ac:dyDescent="0.3">
      <c r="A2610" s="21"/>
      <c r="B2610" s="7"/>
      <c r="C2610" s="7"/>
      <c r="D2610" s="7"/>
      <c r="E2610" s="22"/>
      <c r="F2610" s="48" t="s">
        <v>43</v>
      </c>
      <c r="G2610" s="53">
        <v>0.19</v>
      </c>
      <c r="H2610" s="54">
        <f>+G2610*H2609</f>
        <v>358.40479000000005</v>
      </c>
    </row>
    <row r="2611" spans="1:8" x14ac:dyDescent="0.3">
      <c r="A2611" s="21"/>
      <c r="B2611" s="7"/>
      <c r="C2611" s="7"/>
      <c r="D2611" s="7"/>
      <c r="E2611" s="22"/>
      <c r="F2611" s="726" t="s">
        <v>44</v>
      </c>
      <c r="G2611" s="726"/>
      <c r="H2611" s="55">
        <f>+ROUND(H2605+H2606,0)</f>
        <v>49026</v>
      </c>
    </row>
    <row r="2612" spans="1:8" x14ac:dyDescent="0.3">
      <c r="A2612" s="21"/>
      <c r="B2612" s="7"/>
      <c r="C2612" s="7"/>
      <c r="D2612" s="7"/>
      <c r="E2612" s="22"/>
      <c r="F2612" s="8"/>
      <c r="G2612" s="7"/>
      <c r="H2612" s="56"/>
    </row>
    <row r="2613" spans="1:8" ht="16.2" thickBot="1" x14ac:dyDescent="0.35">
      <c r="A2613" s="17"/>
      <c r="B2613" s="18"/>
      <c r="C2613" s="7"/>
      <c r="D2613" s="7"/>
      <c r="E2613" s="22"/>
      <c r="F2613" s="19"/>
      <c r="G2613" s="18"/>
      <c r="H2613" s="20"/>
    </row>
    <row r="2614" spans="1:8" ht="16.2" thickTop="1" x14ac:dyDescent="0.3">
      <c r="A2614" s="6"/>
      <c r="B2614" s="7"/>
      <c r="C2614" s="57"/>
      <c r="D2614" s="58"/>
      <c r="E2614" s="57"/>
      <c r="F2614" s="8"/>
      <c r="G2614" s="7"/>
      <c r="H2614" s="59"/>
    </row>
    <row r="2615" spans="1:8" x14ac:dyDescent="0.3">
      <c r="A2615" s="6"/>
      <c r="B2615" s="7"/>
      <c r="C2615" s="22"/>
      <c r="D2615" s="7"/>
      <c r="E2615" s="22"/>
      <c r="F2615" s="8"/>
      <c r="G2615" s="7"/>
      <c r="H2615" s="59"/>
    </row>
    <row r="2616" spans="1:8" x14ac:dyDescent="0.3">
      <c r="A2616" s="6"/>
      <c r="B2616" s="7"/>
      <c r="C2616" s="22"/>
      <c r="D2616" s="7"/>
      <c r="E2616" s="22"/>
      <c r="F2616" s="8"/>
      <c r="G2616" s="7"/>
      <c r="H2616" s="59"/>
    </row>
    <row r="2617" spans="1:8" x14ac:dyDescent="0.3">
      <c r="A2617" s="6"/>
      <c r="B2617" s="7"/>
      <c r="C2617" s="22"/>
      <c r="D2617" s="7"/>
      <c r="E2617" s="22"/>
      <c r="F2617" s="8"/>
      <c r="G2617" s="7"/>
      <c r="H2617" s="59"/>
    </row>
    <row r="2618" spans="1:8" ht="16.2" thickBot="1" x14ac:dyDescent="0.35">
      <c r="A2618" s="6"/>
      <c r="B2618" s="7"/>
      <c r="C2618" s="7"/>
      <c r="D2618" s="7"/>
      <c r="E2618" s="22"/>
      <c r="F2618" s="699"/>
      <c r="G2618" s="699"/>
      <c r="H2618" s="700"/>
    </row>
    <row r="2619" spans="1:8" x14ac:dyDescent="0.3">
      <c r="A2619" s="60" t="s">
        <v>45</v>
      </c>
      <c r="B2619" s="61"/>
      <c r="C2619" s="61"/>
      <c r="D2619" s="61"/>
      <c r="E2619" s="22"/>
      <c r="F2619" s="8" t="s">
        <v>46</v>
      </c>
      <c r="G2619" s="7"/>
      <c r="H2619" s="9"/>
    </row>
    <row r="2620" spans="1:8" ht="16.2" thickBot="1" x14ac:dyDescent="0.35">
      <c r="A2620" s="484"/>
      <c r="B2620" s="482"/>
      <c r="C2620" s="482"/>
      <c r="D2620" s="482"/>
      <c r="E2620" s="482"/>
      <c r="F2620" s="483"/>
      <c r="G2620" s="482"/>
      <c r="H2620" s="481"/>
    </row>
    <row r="2621" spans="1:8" x14ac:dyDescent="0.3">
      <c r="A2621" s="1"/>
      <c r="B2621" s="2"/>
      <c r="C2621" s="2"/>
      <c r="D2621" s="2"/>
      <c r="E2621" s="2"/>
      <c r="F2621" s="3"/>
      <c r="G2621" s="2"/>
      <c r="H2621" s="4"/>
    </row>
    <row r="2622" spans="1:8" ht="87" customHeight="1" thickBot="1" x14ac:dyDescent="0.55000000000000004">
      <c r="A2622" s="727" t="str">
        <f>+$A$2</f>
        <v>REPARACIONES LOCATIVAS LABORATORIO GENETICA REGIONAL NOR OCCIDENTE DEL INSTITUTO NACIONAL DE MEDICINA LEGAL Y CIENCIAS FORENSES.</v>
      </c>
      <c r="B2622" s="728"/>
      <c r="C2622" s="728"/>
      <c r="D2622" s="728"/>
      <c r="E2622" s="728"/>
      <c r="F2622" s="728"/>
      <c r="G2622" s="728"/>
      <c r="H2622" s="729"/>
    </row>
    <row r="2623" spans="1:8" ht="16.2" thickTop="1" x14ac:dyDescent="0.3">
      <c r="A2623" s="704" t="str">
        <f>+$A$64</f>
        <v>PRESUPUESTO SISTEMA ELÉCTRICO, ILUMINACIÓN Y ALARMAS PARA EL PROYECTO DE REPARACIONES LOCATIVAS SEDE MEDELLIN DEL  INSTITUTO NACIONAL DE MEDICINA LEGAL Y CIENCIAS FORENSES</v>
      </c>
      <c r="B2623" s="705"/>
      <c r="C2623" s="705"/>
      <c r="D2623" s="705"/>
      <c r="E2623" s="705"/>
      <c r="F2623" s="705"/>
      <c r="G2623" s="705"/>
      <c r="H2623" s="706"/>
    </row>
    <row r="2624" spans="1:8" x14ac:dyDescent="0.3">
      <c r="A2624" s="707"/>
      <c r="B2624" s="708"/>
      <c r="C2624" s="708"/>
      <c r="D2624" s="708"/>
      <c r="E2624" s="708"/>
      <c r="F2624" s="708"/>
      <c r="G2624" s="708"/>
      <c r="H2624" s="709"/>
    </row>
    <row r="2625" spans="1:8" x14ac:dyDescent="0.3">
      <c r="A2625" s="710" t="s">
        <v>2</v>
      </c>
      <c r="B2625" s="711"/>
      <c r="C2625" s="711"/>
      <c r="D2625" s="711"/>
      <c r="E2625" s="711"/>
      <c r="F2625" s="711"/>
      <c r="G2625" s="711"/>
      <c r="H2625" s="712"/>
    </row>
    <row r="2626" spans="1:8" x14ac:dyDescent="0.3">
      <c r="A2626" s="6"/>
      <c r="B2626" s="7"/>
      <c r="C2626" s="7"/>
      <c r="D2626" s="7"/>
      <c r="E2626" s="7"/>
      <c r="F2626" s="8"/>
      <c r="G2626" s="7"/>
      <c r="H2626" s="9"/>
    </row>
    <row r="2627" spans="1:8" x14ac:dyDescent="0.3">
      <c r="A2627" s="10" t="s">
        <v>3</v>
      </c>
      <c r="B2627" s="11" t="str">
        <f>+'[1]BASE DEL PRESUPUESTO'!$B$79</f>
        <v>3.1.49</v>
      </c>
      <c r="C2627" s="12" t="s">
        <v>4</v>
      </c>
      <c r="D2627" s="11" t="str">
        <f>+'[1]BASE DEL PRESUPUESTO'!$D$79</f>
        <v>UND</v>
      </c>
      <c r="E2627" s="13" t="s">
        <v>5</v>
      </c>
      <c r="F2627" s="14">
        <f>H2655</f>
        <v>77115.039999999994</v>
      </c>
      <c r="G2627" s="12" t="s">
        <v>6</v>
      </c>
      <c r="H2627" s="15" t="str">
        <f>$H$69</f>
        <v>ENERO DE 2026</v>
      </c>
    </row>
    <row r="2628" spans="1:8" ht="55.5" customHeight="1" x14ac:dyDescent="0.3">
      <c r="A2628" s="16" t="s">
        <v>8</v>
      </c>
      <c r="B2628" s="713" t="str">
        <f>+'[1]BASE DEL PRESUPUESTO'!$C$79</f>
        <v>Suministro e instalación de interruptor bipolar termomagnético enchufable de 20 A</v>
      </c>
      <c r="C2628" s="713"/>
      <c r="D2628" s="713"/>
      <c r="E2628" s="713"/>
      <c r="F2628" s="713"/>
      <c r="G2628" s="713"/>
      <c r="H2628" s="714"/>
    </row>
    <row r="2629" spans="1:8" ht="16.2" thickBot="1" x14ac:dyDescent="0.35">
      <c r="A2629" s="17"/>
      <c r="B2629" s="18"/>
      <c r="C2629" s="18"/>
      <c r="D2629" s="18"/>
      <c r="E2629" s="18"/>
      <c r="F2629" s="19"/>
      <c r="G2629" s="18"/>
      <c r="H2629" s="20"/>
    </row>
    <row r="2630" spans="1:8" ht="16.2" thickTop="1" x14ac:dyDescent="0.3">
      <c r="A2630" s="21" t="s">
        <v>9</v>
      </c>
      <c r="B2630" s="7"/>
      <c r="C2630" s="7"/>
      <c r="D2630" s="7"/>
      <c r="E2630" s="22"/>
      <c r="F2630" s="8"/>
      <c r="G2630" s="7"/>
      <c r="H2630" s="9"/>
    </row>
    <row r="2631" spans="1:8" x14ac:dyDescent="0.3">
      <c r="A2631" s="23" t="s">
        <v>10</v>
      </c>
      <c r="B2631" s="24" t="s">
        <v>11</v>
      </c>
      <c r="C2631" s="25"/>
      <c r="D2631" s="25"/>
      <c r="E2631" s="26" t="s">
        <v>12</v>
      </c>
      <c r="F2631" s="27" t="s">
        <v>13</v>
      </c>
      <c r="G2631" s="26" t="s">
        <v>14</v>
      </c>
      <c r="H2631" s="28" t="s">
        <v>15</v>
      </c>
    </row>
    <row r="2632" spans="1:8" x14ac:dyDescent="0.3">
      <c r="A2632" s="29"/>
      <c r="B2632" s="715" t="str">
        <f>+'[1]Estudio de Mercado'!$C$72</f>
        <v>Breaker termomagnético bipolar enchufable 20A, 10KA.</v>
      </c>
      <c r="C2632" s="716"/>
      <c r="D2632" s="717"/>
      <c r="E2632" s="30">
        <v>1</v>
      </c>
      <c r="F2632" s="31" t="s">
        <v>13</v>
      </c>
      <c r="G2632" s="32">
        <v>54950</v>
      </c>
      <c r="H2632" s="33">
        <f>+E2632*G2632</f>
        <v>54950</v>
      </c>
    </row>
    <row r="2633" spans="1:8" x14ac:dyDescent="0.3">
      <c r="A2633" s="35"/>
      <c r="B2633" s="715" t="s">
        <v>17</v>
      </c>
      <c r="C2633" s="716"/>
      <c r="D2633" s="717"/>
      <c r="E2633" s="30">
        <v>1</v>
      </c>
      <c r="F2633" s="31" t="s">
        <v>18</v>
      </c>
      <c r="G2633" s="34">
        <f>'[1]Estudio de Mercado'!$P$234</f>
        <v>2556</v>
      </c>
      <c r="H2633" s="33">
        <f>+E2633*G2633</f>
        <v>2556</v>
      </c>
    </row>
    <row r="2634" spans="1:8" x14ac:dyDescent="0.3">
      <c r="A2634" s="21" t="s">
        <v>19</v>
      </c>
      <c r="B2634" s="7"/>
      <c r="C2634" s="7"/>
      <c r="D2634" s="7"/>
      <c r="E2634" s="22"/>
      <c r="F2634" s="8"/>
      <c r="G2634" s="7"/>
      <c r="H2634" s="37">
        <f>ROUND(SUM(H2632:H2633),0)</f>
        <v>57506</v>
      </c>
    </row>
    <row r="2635" spans="1:8" x14ac:dyDescent="0.3">
      <c r="A2635" s="6"/>
      <c r="B2635" s="7"/>
      <c r="C2635" s="7"/>
      <c r="D2635" s="7"/>
      <c r="E2635" s="22"/>
      <c r="F2635" s="8"/>
      <c r="G2635" s="7"/>
      <c r="H2635" s="9"/>
    </row>
    <row r="2636" spans="1:8" x14ac:dyDescent="0.3">
      <c r="A2636" s="21" t="s">
        <v>20</v>
      </c>
      <c r="B2636" s="7"/>
      <c r="C2636" s="7"/>
      <c r="D2636" s="7"/>
      <c r="E2636" s="22"/>
      <c r="F2636" s="8"/>
      <c r="G2636" s="7"/>
      <c r="H2636" s="9"/>
    </row>
    <row r="2637" spans="1:8" x14ac:dyDescent="0.3">
      <c r="A2637" s="23" t="s">
        <v>10</v>
      </c>
      <c r="B2637" s="26" t="s">
        <v>11</v>
      </c>
      <c r="C2637" s="71" t="s">
        <v>12</v>
      </c>
      <c r="D2637" s="26" t="s">
        <v>13</v>
      </c>
      <c r="E2637" s="718" t="s">
        <v>21</v>
      </c>
      <c r="F2637" s="719"/>
      <c r="G2637" s="26" t="s">
        <v>47</v>
      </c>
      <c r="H2637" s="38" t="s">
        <v>14</v>
      </c>
    </row>
    <row r="2638" spans="1:8" ht="31.2" x14ac:dyDescent="0.3">
      <c r="A2638" s="29"/>
      <c r="B2638" s="72" t="s">
        <v>23</v>
      </c>
      <c r="C2638" s="40">
        <v>1</v>
      </c>
      <c r="D2638" s="40" t="s">
        <v>24</v>
      </c>
      <c r="E2638" s="720">
        <f>+'[1]1- CUADRILLAS'!$D$47</f>
        <v>53500</v>
      </c>
      <c r="F2638" s="721"/>
      <c r="G2638" s="41">
        <v>0.26431850467289708</v>
      </c>
      <c r="H2638" s="42">
        <f>((E2638+F2638)*C2638)*G2638</f>
        <v>14141.039999999994</v>
      </c>
    </row>
    <row r="2639" spans="1:8" x14ac:dyDescent="0.3">
      <c r="A2639" s="43"/>
      <c r="B2639" s="44"/>
      <c r="C2639" s="40"/>
      <c r="D2639" s="40"/>
      <c r="E2639" s="722"/>
      <c r="F2639" s="723"/>
      <c r="G2639" s="41"/>
      <c r="H2639" s="42">
        <f>((E2639+F2639)*C2639)*G2639</f>
        <v>0</v>
      </c>
    </row>
    <row r="2640" spans="1:8" x14ac:dyDescent="0.3">
      <c r="A2640" s="43"/>
      <c r="B2640" s="44"/>
      <c r="C2640" s="40"/>
      <c r="D2640" s="40"/>
      <c r="E2640" s="722"/>
      <c r="F2640" s="723"/>
      <c r="G2640" s="40"/>
      <c r="H2640" s="42"/>
    </row>
    <row r="2641" spans="1:8" x14ac:dyDescent="0.3">
      <c r="A2641" s="21" t="s">
        <v>25</v>
      </c>
      <c r="B2641" s="7"/>
      <c r="C2641" s="7"/>
      <c r="D2641" s="7"/>
      <c r="E2641" s="22"/>
      <c r="F2641" s="8"/>
      <c r="G2641" s="7"/>
      <c r="H2641" s="37">
        <f>(SUM(H2638:H2640))</f>
        <v>14141.039999999994</v>
      </c>
    </row>
    <row r="2642" spans="1:8" x14ac:dyDescent="0.3">
      <c r="A2642" s="6"/>
      <c r="B2642" s="7"/>
      <c r="C2642" s="7"/>
      <c r="D2642" s="7"/>
      <c r="E2642" s="22"/>
      <c r="F2642" s="8"/>
      <c r="G2642" s="7"/>
      <c r="H2642" s="9"/>
    </row>
    <row r="2643" spans="1:8" x14ac:dyDescent="0.3">
      <c r="A2643" s="21" t="s">
        <v>26</v>
      </c>
      <c r="B2643" s="7"/>
      <c r="C2643" s="7"/>
      <c r="D2643" s="7"/>
      <c r="E2643" s="22"/>
      <c r="F2643" s="8"/>
      <c r="G2643" s="7"/>
      <c r="H2643" s="9"/>
    </row>
    <row r="2644" spans="1:8" x14ac:dyDescent="0.3">
      <c r="A2644" s="23" t="s">
        <v>10</v>
      </c>
      <c r="B2644" s="718" t="s">
        <v>11</v>
      </c>
      <c r="C2644" s="719"/>
      <c r="D2644" s="71" t="s">
        <v>12</v>
      </c>
      <c r="E2644" s="26" t="s">
        <v>13</v>
      </c>
      <c r="F2644" s="27" t="s">
        <v>22</v>
      </c>
      <c r="G2644" s="26" t="s">
        <v>48</v>
      </c>
      <c r="H2644" s="38" t="s">
        <v>14</v>
      </c>
    </row>
    <row r="2645" spans="1:8" x14ac:dyDescent="0.3">
      <c r="A2645" s="43"/>
      <c r="B2645" s="724" t="s">
        <v>28</v>
      </c>
      <c r="C2645" s="725"/>
      <c r="D2645" s="40">
        <v>1</v>
      </c>
      <c r="E2645" s="40" t="s">
        <v>29</v>
      </c>
      <c r="F2645" s="41">
        <v>0.24</v>
      </c>
      <c r="G2645" s="40">
        <f>+H2641*0.1</f>
        <v>1414.1039999999994</v>
      </c>
      <c r="H2645" s="42">
        <f>+G2645*D2645*F2645</f>
        <v>339.38495999999981</v>
      </c>
    </row>
    <row r="2646" spans="1:8" x14ac:dyDescent="0.3">
      <c r="A2646" s="43"/>
      <c r="B2646" s="724"/>
      <c r="C2646" s="725"/>
      <c r="D2646" s="40"/>
      <c r="E2646" s="40"/>
      <c r="F2646" s="41"/>
      <c r="G2646" s="40"/>
      <c r="H2646" s="42"/>
    </row>
    <row r="2647" spans="1:8" x14ac:dyDescent="0.3">
      <c r="A2647" s="21" t="s">
        <v>31</v>
      </c>
      <c r="B2647" s="7"/>
      <c r="C2647" s="7"/>
      <c r="D2647" s="7"/>
      <c r="E2647" s="22"/>
      <c r="F2647" s="8"/>
      <c r="G2647" s="7"/>
      <c r="H2647" s="37">
        <f>ROUND(SUM(H2645:H2646),0)</f>
        <v>339</v>
      </c>
    </row>
    <row r="2648" spans="1:8" x14ac:dyDescent="0.3">
      <c r="A2648" s="6"/>
      <c r="B2648" s="7"/>
      <c r="C2648" s="7"/>
      <c r="D2648" s="7"/>
      <c r="E2648" s="22"/>
      <c r="F2648" s="8"/>
      <c r="G2648" s="7"/>
      <c r="H2648" s="9"/>
    </row>
    <row r="2649" spans="1:8" x14ac:dyDescent="0.3">
      <c r="A2649" s="21" t="s">
        <v>32</v>
      </c>
      <c r="B2649" s="7"/>
      <c r="C2649" s="7"/>
      <c r="D2649" s="7"/>
      <c r="E2649" s="22"/>
      <c r="F2649" s="8"/>
      <c r="G2649" s="7"/>
      <c r="H2649" s="9"/>
    </row>
    <row r="2650" spans="1:8" x14ac:dyDescent="0.3">
      <c r="A2650" s="23" t="s">
        <v>10</v>
      </c>
      <c r="B2650" s="718" t="s">
        <v>11</v>
      </c>
      <c r="C2650" s="719"/>
      <c r="D2650" s="26" t="s">
        <v>13</v>
      </c>
      <c r="E2650" s="26" t="s">
        <v>12</v>
      </c>
      <c r="F2650" s="27" t="s">
        <v>33</v>
      </c>
      <c r="G2650" s="26" t="s">
        <v>34</v>
      </c>
      <c r="H2650" s="38" t="s">
        <v>14</v>
      </c>
    </row>
    <row r="2651" spans="1:8" x14ac:dyDescent="0.3">
      <c r="A2651" s="43"/>
      <c r="B2651" s="724" t="s">
        <v>35</v>
      </c>
      <c r="C2651" s="725"/>
      <c r="D2651" s="40" t="s">
        <v>36</v>
      </c>
      <c r="E2651" s="40">
        <v>1</v>
      </c>
      <c r="F2651" s="45">
        <f>'[1]Estudio de Mercado'!$P$483</f>
        <v>102570</v>
      </c>
      <c r="G2651" s="46">
        <v>0.05</v>
      </c>
      <c r="H2651" s="42">
        <f>+F2651*G2651</f>
        <v>5128.5</v>
      </c>
    </row>
    <row r="2652" spans="1:8" x14ac:dyDescent="0.3">
      <c r="A2652" s="43"/>
      <c r="B2652" s="724"/>
      <c r="C2652" s="725"/>
      <c r="D2652" s="47"/>
      <c r="E2652" s="47"/>
      <c r="F2652" s="48"/>
      <c r="G2652" s="49"/>
      <c r="H2652" s="42"/>
    </row>
    <row r="2653" spans="1:8" x14ac:dyDescent="0.3">
      <c r="A2653" s="21" t="s">
        <v>37</v>
      </c>
      <c r="B2653" s="7"/>
      <c r="C2653" s="7"/>
      <c r="D2653" s="7"/>
      <c r="E2653" s="22"/>
      <c r="F2653" s="8"/>
      <c r="G2653" s="7"/>
      <c r="H2653" s="37">
        <f>ROUND(SUM(H2651:H2652),0)</f>
        <v>5129</v>
      </c>
    </row>
    <row r="2654" spans="1:8" x14ac:dyDescent="0.3">
      <c r="A2654" s="21"/>
      <c r="B2654" s="7"/>
      <c r="C2654" s="7"/>
      <c r="D2654" s="7"/>
      <c r="E2654" s="50"/>
      <c r="F2654" s="8"/>
      <c r="G2654" s="7"/>
      <c r="H2654" s="51"/>
    </row>
    <row r="2655" spans="1:8" x14ac:dyDescent="0.3">
      <c r="A2655" s="21" t="s">
        <v>38</v>
      </c>
      <c r="B2655" s="7"/>
      <c r="C2655" s="7"/>
      <c r="D2655" s="7"/>
      <c r="E2655" s="22"/>
      <c r="F2655" s="8"/>
      <c r="G2655" s="7"/>
      <c r="H2655" s="37">
        <f>H2634+H2641+H2647+H2653</f>
        <v>77115.039999999994</v>
      </c>
    </row>
    <row r="2656" spans="1:8" x14ac:dyDescent="0.3">
      <c r="A2656" s="21" t="s">
        <v>39</v>
      </c>
      <c r="B2656" s="7"/>
      <c r="C2656" s="7"/>
      <c r="D2656" s="7"/>
      <c r="E2656" s="22"/>
      <c r="F2656" s="8"/>
      <c r="G2656" s="7"/>
      <c r="H2656" s="52">
        <f>+SUM(H2657:H2660)</f>
        <v>23095.954479999997</v>
      </c>
    </row>
    <row r="2657" spans="1:8" x14ac:dyDescent="0.3">
      <c r="A2657" s="21"/>
      <c r="B2657" s="7"/>
      <c r="C2657" s="7"/>
      <c r="D2657" s="7"/>
      <c r="E2657" s="22"/>
      <c r="F2657" s="48" t="s">
        <v>40</v>
      </c>
      <c r="G2657" s="53">
        <v>0.23</v>
      </c>
      <c r="H2657" s="54">
        <f>+G2657*H2655</f>
        <v>17736.459199999998</v>
      </c>
    </row>
    <row r="2658" spans="1:8" x14ac:dyDescent="0.3">
      <c r="A2658" s="21"/>
      <c r="B2658" s="7"/>
      <c r="C2658" s="7"/>
      <c r="D2658" s="7"/>
      <c r="E2658" s="22"/>
      <c r="F2658" s="48" t="s">
        <v>41</v>
      </c>
      <c r="G2658" s="53">
        <v>0.01</v>
      </c>
      <c r="H2658" s="54">
        <f>+G2658*H2655</f>
        <v>771.15039999999999</v>
      </c>
    </row>
    <row r="2659" spans="1:8" x14ac:dyDescent="0.3">
      <c r="A2659" s="21"/>
      <c r="B2659" s="7"/>
      <c r="C2659" s="7"/>
      <c r="D2659" s="7"/>
      <c r="E2659" s="22"/>
      <c r="F2659" s="48" t="s">
        <v>42</v>
      </c>
      <c r="G2659" s="53">
        <v>0.05</v>
      </c>
      <c r="H2659" s="54">
        <f>+G2659*H2655</f>
        <v>3855.752</v>
      </c>
    </row>
    <row r="2660" spans="1:8" x14ac:dyDescent="0.3">
      <c r="A2660" s="21"/>
      <c r="B2660" s="7"/>
      <c r="C2660" s="7"/>
      <c r="D2660" s="7"/>
      <c r="E2660" s="22"/>
      <c r="F2660" s="48" t="s">
        <v>43</v>
      </c>
      <c r="G2660" s="53">
        <v>0.19</v>
      </c>
      <c r="H2660" s="54">
        <f>+G2660*H2659</f>
        <v>732.59288000000004</v>
      </c>
    </row>
    <row r="2661" spans="1:8" x14ac:dyDescent="0.3">
      <c r="A2661" s="21"/>
      <c r="B2661" s="7"/>
      <c r="C2661" s="7"/>
      <c r="D2661" s="7"/>
      <c r="E2661" s="22"/>
      <c r="F2661" s="726" t="s">
        <v>44</v>
      </c>
      <c r="G2661" s="726"/>
      <c r="H2661" s="55">
        <f>+ROUND(H2655+H2656,0)</f>
        <v>100211</v>
      </c>
    </row>
    <row r="2662" spans="1:8" x14ac:dyDescent="0.3">
      <c r="A2662" s="21"/>
      <c r="B2662" s="7"/>
      <c r="C2662" s="7"/>
      <c r="D2662" s="7"/>
      <c r="E2662" s="22"/>
      <c r="F2662" s="8"/>
      <c r="G2662" s="7"/>
      <c r="H2662" s="56"/>
    </row>
    <row r="2663" spans="1:8" ht="16.2" thickBot="1" x14ac:dyDescent="0.35">
      <c r="A2663" s="17"/>
      <c r="B2663" s="18"/>
      <c r="C2663" s="7"/>
      <c r="D2663" s="7"/>
      <c r="E2663" s="22"/>
      <c r="F2663" s="19"/>
      <c r="G2663" s="18"/>
      <c r="H2663" s="20"/>
    </row>
    <row r="2664" spans="1:8" ht="16.2" thickTop="1" x14ac:dyDescent="0.3">
      <c r="A2664" s="6"/>
      <c r="B2664" s="7"/>
      <c r="C2664" s="57"/>
      <c r="D2664" s="58"/>
      <c r="E2664" s="57"/>
      <c r="F2664" s="8"/>
      <c r="G2664" s="7"/>
      <c r="H2664" s="59"/>
    </row>
    <row r="2665" spans="1:8" x14ac:dyDescent="0.3">
      <c r="A2665" s="6"/>
      <c r="B2665" s="7"/>
      <c r="C2665" s="22"/>
      <c r="D2665" s="7"/>
      <c r="E2665" s="22"/>
      <c r="F2665" s="8"/>
      <c r="G2665" s="7"/>
      <c r="H2665" s="59"/>
    </row>
    <row r="2666" spans="1:8" x14ac:dyDescent="0.3">
      <c r="A2666" s="6"/>
      <c r="B2666" s="7"/>
      <c r="C2666" s="22"/>
      <c r="D2666" s="7"/>
      <c r="E2666" s="22"/>
      <c r="F2666" s="8"/>
      <c r="G2666" s="7"/>
      <c r="H2666" s="59"/>
    </row>
    <row r="2667" spans="1:8" x14ac:dyDescent="0.3">
      <c r="A2667" s="6"/>
      <c r="B2667" s="7"/>
      <c r="C2667" s="22"/>
      <c r="D2667" s="7"/>
      <c r="E2667" s="22"/>
      <c r="F2667" s="8"/>
      <c r="G2667" s="7"/>
      <c r="H2667" s="59"/>
    </row>
    <row r="2668" spans="1:8" ht="16.2" thickBot="1" x14ac:dyDescent="0.35">
      <c r="A2668" s="6"/>
      <c r="B2668" s="7"/>
      <c r="C2668" s="7"/>
      <c r="D2668" s="7"/>
      <c r="E2668" s="22"/>
      <c r="F2668" s="699"/>
      <c r="G2668" s="699"/>
      <c r="H2668" s="700"/>
    </row>
    <row r="2669" spans="1:8" x14ac:dyDescent="0.3">
      <c r="A2669" s="60" t="s">
        <v>45</v>
      </c>
      <c r="B2669" s="61"/>
      <c r="C2669" s="61"/>
      <c r="D2669" s="61"/>
      <c r="E2669" s="22"/>
      <c r="F2669" s="8" t="s">
        <v>46</v>
      </c>
      <c r="G2669" s="7"/>
      <c r="H2669" s="9"/>
    </row>
    <row r="2670" spans="1:8" ht="16.2" thickBot="1" x14ac:dyDescent="0.35">
      <c r="A2670" s="484"/>
      <c r="B2670" s="482"/>
      <c r="C2670" s="482"/>
      <c r="D2670" s="482"/>
      <c r="E2670" s="482"/>
      <c r="F2670" s="483"/>
      <c r="G2670" s="482"/>
      <c r="H2670" s="481"/>
    </row>
    <row r="2671" spans="1:8" ht="88.95" customHeight="1" thickBot="1" x14ac:dyDescent="0.55000000000000004">
      <c r="A2671" s="701" t="str">
        <f>+$A$2</f>
        <v>REPARACIONES LOCATIVAS LABORATORIO GENETICA REGIONAL NOR OCCIDENTE DEL INSTITUTO NACIONAL DE MEDICINA LEGAL Y CIENCIAS FORENSES.</v>
      </c>
      <c r="B2671" s="702"/>
      <c r="C2671" s="702"/>
      <c r="D2671" s="702"/>
      <c r="E2671" s="702"/>
      <c r="F2671" s="702"/>
      <c r="G2671" s="702"/>
      <c r="H2671" s="703"/>
    </row>
    <row r="2672" spans="1:8" ht="16.2" thickTop="1" x14ac:dyDescent="0.3">
      <c r="A2672" s="704" t="str">
        <f>+$A$64</f>
        <v>PRESUPUESTO SISTEMA ELÉCTRICO, ILUMINACIÓN Y ALARMAS PARA EL PROYECTO DE REPARACIONES LOCATIVAS SEDE MEDELLIN DEL  INSTITUTO NACIONAL DE MEDICINA LEGAL Y CIENCIAS FORENSES</v>
      </c>
      <c r="B2672" s="705"/>
      <c r="C2672" s="705"/>
      <c r="D2672" s="705"/>
      <c r="E2672" s="705"/>
      <c r="F2672" s="705"/>
      <c r="G2672" s="705"/>
      <c r="H2672" s="706"/>
    </row>
    <row r="2673" spans="1:8" x14ac:dyDescent="0.3">
      <c r="A2673" s="707"/>
      <c r="B2673" s="708"/>
      <c r="C2673" s="708"/>
      <c r="D2673" s="708"/>
      <c r="E2673" s="708"/>
      <c r="F2673" s="708"/>
      <c r="G2673" s="708"/>
      <c r="H2673" s="709"/>
    </row>
    <row r="2674" spans="1:8" x14ac:dyDescent="0.3">
      <c r="A2674" s="710" t="s">
        <v>2</v>
      </c>
      <c r="B2674" s="711"/>
      <c r="C2674" s="711"/>
      <c r="D2674" s="711"/>
      <c r="E2674" s="711"/>
      <c r="F2674" s="711"/>
      <c r="G2674" s="711"/>
      <c r="H2674" s="712"/>
    </row>
    <row r="2675" spans="1:8" x14ac:dyDescent="0.3">
      <c r="A2675" s="6"/>
      <c r="B2675" s="7"/>
      <c r="C2675" s="7"/>
      <c r="D2675" s="7"/>
      <c r="E2675" s="7"/>
      <c r="F2675" s="8"/>
      <c r="G2675" s="7"/>
      <c r="H2675" s="9"/>
    </row>
    <row r="2676" spans="1:8" x14ac:dyDescent="0.3">
      <c r="A2676" s="10" t="s">
        <v>3</v>
      </c>
      <c r="B2676" s="11" t="str">
        <f>+'[1]BASE DEL PRESUPUESTO'!$B$80</f>
        <v>3.1.50</v>
      </c>
      <c r="C2676" s="12" t="s">
        <v>4</v>
      </c>
      <c r="D2676" s="11" t="str">
        <f>+'[1]BASE DEL PRESUPUESTO'!$D$80</f>
        <v>UND</v>
      </c>
      <c r="E2676" s="13" t="s">
        <v>5</v>
      </c>
      <c r="F2676" s="14">
        <f>H2704</f>
        <v>140142.35999999999</v>
      </c>
      <c r="G2676" s="12" t="s">
        <v>6</v>
      </c>
      <c r="H2676" s="15" t="str">
        <f>$H$69</f>
        <v>ENERO DE 2026</v>
      </c>
    </row>
    <row r="2677" spans="1:8" ht="55.5" customHeight="1" x14ac:dyDescent="0.3">
      <c r="A2677" s="16" t="s">
        <v>8</v>
      </c>
      <c r="B2677" s="713" t="str">
        <f>+'[1]BASE DEL PRESUPUESTO'!$C$80</f>
        <v>Suministro e instalación de interruptor tripolar termomagnético enchufable de 30 A</v>
      </c>
      <c r="C2677" s="713"/>
      <c r="D2677" s="713"/>
      <c r="E2677" s="713"/>
      <c r="F2677" s="713"/>
      <c r="G2677" s="713"/>
      <c r="H2677" s="714"/>
    </row>
    <row r="2678" spans="1:8" ht="16.2" thickBot="1" x14ac:dyDescent="0.35">
      <c r="A2678" s="17"/>
      <c r="B2678" s="18"/>
      <c r="C2678" s="18"/>
      <c r="D2678" s="18"/>
      <c r="E2678" s="18"/>
      <c r="F2678" s="19"/>
      <c r="G2678" s="18"/>
      <c r="H2678" s="20"/>
    </row>
    <row r="2679" spans="1:8" ht="16.2" thickTop="1" x14ac:dyDescent="0.3">
      <c r="A2679" s="21" t="s">
        <v>9</v>
      </c>
      <c r="B2679" s="7"/>
      <c r="C2679" s="7"/>
      <c r="D2679" s="7"/>
      <c r="E2679" s="22"/>
      <c r="F2679" s="8"/>
      <c r="G2679" s="7"/>
      <c r="H2679" s="9"/>
    </row>
    <row r="2680" spans="1:8" x14ac:dyDescent="0.3">
      <c r="A2680" s="23" t="s">
        <v>10</v>
      </c>
      <c r="B2680" s="24" t="s">
        <v>11</v>
      </c>
      <c r="C2680" s="25"/>
      <c r="D2680" s="25"/>
      <c r="E2680" s="26" t="s">
        <v>12</v>
      </c>
      <c r="F2680" s="27" t="s">
        <v>13</v>
      </c>
      <c r="G2680" s="26" t="s">
        <v>14</v>
      </c>
      <c r="H2680" s="28" t="s">
        <v>15</v>
      </c>
    </row>
    <row r="2681" spans="1:8" x14ac:dyDescent="0.3">
      <c r="A2681" s="29"/>
      <c r="B2681" s="715" t="str">
        <f>+'[1]Estudio de Mercado'!$C$69</f>
        <v>Breaker termomagnético tripolar enchufable 30A, 10KA.</v>
      </c>
      <c r="C2681" s="716"/>
      <c r="D2681" s="717"/>
      <c r="E2681" s="30">
        <v>1</v>
      </c>
      <c r="F2681" s="31" t="s">
        <v>13</v>
      </c>
      <c r="G2681" s="32">
        <v>118000</v>
      </c>
      <c r="H2681" s="33">
        <f>+E2681*G2681</f>
        <v>118000</v>
      </c>
    </row>
    <row r="2682" spans="1:8" x14ac:dyDescent="0.3">
      <c r="A2682" s="35"/>
      <c r="B2682" s="715" t="s">
        <v>17</v>
      </c>
      <c r="C2682" s="716"/>
      <c r="D2682" s="717"/>
      <c r="E2682" s="30">
        <v>1</v>
      </c>
      <c r="F2682" s="31" t="s">
        <v>18</v>
      </c>
      <c r="G2682" s="34">
        <f>'[1]Estudio de Mercado'!$P$234</f>
        <v>2556</v>
      </c>
      <c r="H2682" s="33">
        <f>+E2682*G2682</f>
        <v>2556</v>
      </c>
    </row>
    <row r="2683" spans="1:8" x14ac:dyDescent="0.3">
      <c r="A2683" s="21" t="s">
        <v>19</v>
      </c>
      <c r="B2683" s="7"/>
      <c r="C2683" s="7"/>
      <c r="D2683" s="7"/>
      <c r="E2683" s="22"/>
      <c r="F2683" s="8"/>
      <c r="G2683" s="7"/>
      <c r="H2683" s="37">
        <f>ROUND(SUM(H2681:H2682),0)</f>
        <v>120556</v>
      </c>
    </row>
    <row r="2684" spans="1:8" x14ac:dyDescent="0.3">
      <c r="A2684" s="6"/>
      <c r="B2684" s="7"/>
      <c r="C2684" s="7"/>
      <c r="D2684" s="7"/>
      <c r="E2684" s="22"/>
      <c r="F2684" s="8"/>
      <c r="G2684" s="7"/>
      <c r="H2684" s="9"/>
    </row>
    <row r="2685" spans="1:8" x14ac:dyDescent="0.3">
      <c r="A2685" s="21" t="s">
        <v>20</v>
      </c>
      <c r="B2685" s="7"/>
      <c r="C2685" s="7"/>
      <c r="D2685" s="7"/>
      <c r="E2685" s="22"/>
      <c r="F2685" s="8"/>
      <c r="G2685" s="7"/>
      <c r="H2685" s="9"/>
    </row>
    <row r="2686" spans="1:8" x14ac:dyDescent="0.3">
      <c r="A2686" s="23" t="s">
        <v>10</v>
      </c>
      <c r="B2686" s="26" t="s">
        <v>11</v>
      </c>
      <c r="C2686" s="71" t="s">
        <v>12</v>
      </c>
      <c r="D2686" s="26" t="s">
        <v>13</v>
      </c>
      <c r="E2686" s="718" t="s">
        <v>21</v>
      </c>
      <c r="F2686" s="719"/>
      <c r="G2686" s="26" t="s">
        <v>47</v>
      </c>
      <c r="H2686" s="38" t="s">
        <v>14</v>
      </c>
    </row>
    <row r="2687" spans="1:8" ht="31.2" x14ac:dyDescent="0.3">
      <c r="A2687" s="29"/>
      <c r="B2687" s="72" t="s">
        <v>23</v>
      </c>
      <c r="C2687" s="40">
        <v>1</v>
      </c>
      <c r="D2687" s="40" t="s">
        <v>24</v>
      </c>
      <c r="E2687" s="720">
        <f>+'[1]1- CUADRILLAS'!$D$47</f>
        <v>53500</v>
      </c>
      <c r="F2687" s="721"/>
      <c r="G2687" s="41">
        <v>0.26389457943925232</v>
      </c>
      <c r="H2687" s="42">
        <f>((E2687+F2687)*C2687)*G2687</f>
        <v>14118.359999999999</v>
      </c>
    </row>
    <row r="2688" spans="1:8" x14ac:dyDescent="0.3">
      <c r="A2688" s="43"/>
      <c r="B2688" s="44"/>
      <c r="C2688" s="40"/>
      <c r="D2688" s="40"/>
      <c r="E2688" s="722"/>
      <c r="F2688" s="723"/>
      <c r="G2688" s="41"/>
      <c r="H2688" s="42">
        <f>((E2688+F2688)*C2688)*G2688</f>
        <v>0</v>
      </c>
    </row>
    <row r="2689" spans="1:8" x14ac:dyDescent="0.3">
      <c r="A2689" s="43"/>
      <c r="B2689" s="44"/>
      <c r="C2689" s="40"/>
      <c r="D2689" s="40"/>
      <c r="E2689" s="722"/>
      <c r="F2689" s="723"/>
      <c r="G2689" s="40"/>
      <c r="H2689" s="42"/>
    </row>
    <row r="2690" spans="1:8" x14ac:dyDescent="0.3">
      <c r="A2690" s="21" t="s">
        <v>25</v>
      </c>
      <c r="B2690" s="7"/>
      <c r="C2690" s="7"/>
      <c r="D2690" s="7"/>
      <c r="E2690" s="22"/>
      <c r="F2690" s="8"/>
      <c r="G2690" s="7"/>
      <c r="H2690" s="37">
        <f>(SUM(H2687:H2689))</f>
        <v>14118.359999999999</v>
      </c>
    </row>
    <row r="2691" spans="1:8" x14ac:dyDescent="0.3">
      <c r="A2691" s="6"/>
      <c r="B2691" s="7"/>
      <c r="C2691" s="7"/>
      <c r="D2691" s="7"/>
      <c r="E2691" s="22"/>
      <c r="F2691" s="8"/>
      <c r="G2691" s="7"/>
      <c r="H2691" s="9"/>
    </row>
    <row r="2692" spans="1:8" x14ac:dyDescent="0.3">
      <c r="A2692" s="21" t="s">
        <v>26</v>
      </c>
      <c r="B2692" s="7"/>
      <c r="C2692" s="7"/>
      <c r="D2692" s="7"/>
      <c r="E2692" s="22"/>
      <c r="F2692" s="8"/>
      <c r="G2692" s="7"/>
      <c r="H2692" s="9"/>
    </row>
    <row r="2693" spans="1:8" x14ac:dyDescent="0.3">
      <c r="A2693" s="23" t="s">
        <v>10</v>
      </c>
      <c r="B2693" s="718" t="s">
        <v>11</v>
      </c>
      <c r="C2693" s="719"/>
      <c r="D2693" s="71" t="s">
        <v>12</v>
      </c>
      <c r="E2693" s="26" t="s">
        <v>13</v>
      </c>
      <c r="F2693" s="27" t="s">
        <v>22</v>
      </c>
      <c r="G2693" s="26" t="s">
        <v>48</v>
      </c>
      <c r="H2693" s="38" t="s">
        <v>14</v>
      </c>
    </row>
    <row r="2694" spans="1:8" x14ac:dyDescent="0.3">
      <c r="A2694" s="43"/>
      <c r="B2694" s="724" t="s">
        <v>28</v>
      </c>
      <c r="C2694" s="725"/>
      <c r="D2694" s="40">
        <v>1</v>
      </c>
      <c r="E2694" s="40" t="s">
        <v>29</v>
      </c>
      <c r="F2694" s="41">
        <v>0.24</v>
      </c>
      <c r="G2694" s="40">
        <f>+H2690*0.1</f>
        <v>1411.836</v>
      </c>
      <c r="H2694" s="42">
        <f>+G2694*D2694*F2694</f>
        <v>338.84064000000001</v>
      </c>
    </row>
    <row r="2695" spans="1:8" x14ac:dyDescent="0.3">
      <c r="A2695" s="43"/>
      <c r="B2695" s="724"/>
      <c r="C2695" s="725"/>
      <c r="D2695" s="40"/>
      <c r="E2695" s="40"/>
      <c r="F2695" s="41"/>
      <c r="G2695" s="40"/>
      <c r="H2695" s="42"/>
    </row>
    <row r="2696" spans="1:8" x14ac:dyDescent="0.3">
      <c r="A2696" s="21" t="s">
        <v>31</v>
      </c>
      <c r="B2696" s="7"/>
      <c r="C2696" s="7"/>
      <c r="D2696" s="7"/>
      <c r="E2696" s="22"/>
      <c r="F2696" s="8"/>
      <c r="G2696" s="7"/>
      <c r="H2696" s="37">
        <f>ROUND(SUM(H2694:H2695),0)</f>
        <v>339</v>
      </c>
    </row>
    <row r="2697" spans="1:8" x14ac:dyDescent="0.3">
      <c r="A2697" s="6"/>
      <c r="B2697" s="7"/>
      <c r="C2697" s="7"/>
      <c r="D2697" s="7"/>
      <c r="E2697" s="22"/>
      <c r="F2697" s="8"/>
      <c r="G2697" s="7"/>
      <c r="H2697" s="9"/>
    </row>
    <row r="2698" spans="1:8" x14ac:dyDescent="0.3">
      <c r="A2698" s="21" t="s">
        <v>32</v>
      </c>
      <c r="B2698" s="7"/>
      <c r="C2698" s="7"/>
      <c r="D2698" s="7"/>
      <c r="E2698" s="22"/>
      <c r="F2698" s="8"/>
      <c r="G2698" s="7"/>
      <c r="H2698" s="9"/>
    </row>
    <row r="2699" spans="1:8" x14ac:dyDescent="0.3">
      <c r="A2699" s="23" t="s">
        <v>10</v>
      </c>
      <c r="B2699" s="718" t="s">
        <v>11</v>
      </c>
      <c r="C2699" s="719"/>
      <c r="D2699" s="26" t="s">
        <v>13</v>
      </c>
      <c r="E2699" s="26" t="s">
        <v>12</v>
      </c>
      <c r="F2699" s="27" t="s">
        <v>33</v>
      </c>
      <c r="G2699" s="26" t="s">
        <v>34</v>
      </c>
      <c r="H2699" s="38" t="s">
        <v>14</v>
      </c>
    </row>
    <row r="2700" spans="1:8" x14ac:dyDescent="0.3">
      <c r="A2700" s="43"/>
      <c r="B2700" s="724" t="s">
        <v>35</v>
      </c>
      <c r="C2700" s="725"/>
      <c r="D2700" s="40" t="s">
        <v>36</v>
      </c>
      <c r="E2700" s="40">
        <v>1</v>
      </c>
      <c r="F2700" s="45">
        <f>'[1]Estudio de Mercado'!$P$483</f>
        <v>102570</v>
      </c>
      <c r="G2700" s="46">
        <v>0.05</v>
      </c>
      <c r="H2700" s="42">
        <f>+F2700*G2700</f>
        <v>5128.5</v>
      </c>
    </row>
    <row r="2701" spans="1:8" x14ac:dyDescent="0.3">
      <c r="A2701" s="43"/>
      <c r="B2701" s="724"/>
      <c r="C2701" s="725"/>
      <c r="D2701" s="47"/>
      <c r="E2701" s="47"/>
      <c r="F2701" s="48"/>
      <c r="G2701" s="49"/>
      <c r="H2701" s="42"/>
    </row>
    <row r="2702" spans="1:8" x14ac:dyDescent="0.3">
      <c r="A2702" s="21" t="s">
        <v>37</v>
      </c>
      <c r="B2702" s="7"/>
      <c r="C2702" s="7"/>
      <c r="D2702" s="7"/>
      <c r="E2702" s="22"/>
      <c r="F2702" s="8"/>
      <c r="G2702" s="7"/>
      <c r="H2702" s="37">
        <f>ROUND(SUM(H2700:H2701),0)</f>
        <v>5129</v>
      </c>
    </row>
    <row r="2703" spans="1:8" x14ac:dyDescent="0.3">
      <c r="A2703" s="21"/>
      <c r="B2703" s="7"/>
      <c r="C2703" s="7"/>
      <c r="D2703" s="7"/>
      <c r="E2703" s="50"/>
      <c r="F2703" s="8"/>
      <c r="G2703" s="7"/>
      <c r="H2703" s="51"/>
    </row>
    <row r="2704" spans="1:8" x14ac:dyDescent="0.3">
      <c r="A2704" s="21" t="s">
        <v>38</v>
      </c>
      <c r="B2704" s="7"/>
      <c r="C2704" s="7"/>
      <c r="D2704" s="7"/>
      <c r="E2704" s="22"/>
      <c r="F2704" s="8"/>
      <c r="G2704" s="7"/>
      <c r="H2704" s="37">
        <f>H2683+H2690+H2696+H2702</f>
        <v>140142.35999999999</v>
      </c>
    </row>
    <row r="2705" spans="1:8" x14ac:dyDescent="0.3">
      <c r="A2705" s="21" t="s">
        <v>39</v>
      </c>
      <c r="B2705" s="7"/>
      <c r="C2705" s="7"/>
      <c r="D2705" s="7"/>
      <c r="E2705" s="22"/>
      <c r="F2705" s="8"/>
      <c r="G2705" s="7"/>
      <c r="H2705" s="52">
        <f>+SUM(H2706:H2709)</f>
        <v>41972.636820000007</v>
      </c>
    </row>
    <row r="2706" spans="1:8" x14ac:dyDescent="0.3">
      <c r="A2706" s="21"/>
      <c r="B2706" s="7"/>
      <c r="C2706" s="7"/>
      <c r="D2706" s="7"/>
      <c r="E2706" s="22"/>
      <c r="F2706" s="48" t="s">
        <v>40</v>
      </c>
      <c r="G2706" s="53">
        <v>0.23</v>
      </c>
      <c r="H2706" s="54">
        <f>+G2706*H2704</f>
        <v>32232.7428</v>
      </c>
    </row>
    <row r="2707" spans="1:8" x14ac:dyDescent="0.3">
      <c r="A2707" s="21"/>
      <c r="B2707" s="7"/>
      <c r="C2707" s="7"/>
      <c r="D2707" s="7"/>
      <c r="E2707" s="22"/>
      <c r="F2707" s="48" t="s">
        <v>41</v>
      </c>
      <c r="G2707" s="53">
        <v>0.01</v>
      </c>
      <c r="H2707" s="54">
        <f>+G2707*H2704</f>
        <v>1401.4235999999999</v>
      </c>
    </row>
    <row r="2708" spans="1:8" x14ac:dyDescent="0.3">
      <c r="A2708" s="21"/>
      <c r="B2708" s="7"/>
      <c r="C2708" s="7"/>
      <c r="D2708" s="7"/>
      <c r="E2708" s="22"/>
      <c r="F2708" s="48" t="s">
        <v>42</v>
      </c>
      <c r="G2708" s="53">
        <v>0.05</v>
      </c>
      <c r="H2708" s="54">
        <f>+G2708*H2704</f>
        <v>7007.1179999999995</v>
      </c>
    </row>
    <row r="2709" spans="1:8" x14ac:dyDescent="0.3">
      <c r="A2709" s="21"/>
      <c r="B2709" s="7"/>
      <c r="C2709" s="7"/>
      <c r="D2709" s="7"/>
      <c r="E2709" s="22"/>
      <c r="F2709" s="48" t="s">
        <v>43</v>
      </c>
      <c r="G2709" s="53">
        <v>0.19</v>
      </c>
      <c r="H2709" s="54">
        <f>+G2709*H2708</f>
        <v>1331.3524199999999</v>
      </c>
    </row>
    <row r="2710" spans="1:8" x14ac:dyDescent="0.3">
      <c r="A2710" s="21"/>
      <c r="B2710" s="7"/>
      <c r="C2710" s="7"/>
      <c r="D2710" s="7"/>
      <c r="E2710" s="22"/>
      <c r="F2710" s="726" t="s">
        <v>44</v>
      </c>
      <c r="G2710" s="726"/>
      <c r="H2710" s="55">
        <f>+ROUND(H2704+H2705,0)</f>
        <v>182115</v>
      </c>
    </row>
    <row r="2711" spans="1:8" x14ac:dyDescent="0.3">
      <c r="A2711" s="21"/>
      <c r="B2711" s="7"/>
      <c r="C2711" s="7"/>
      <c r="D2711" s="7"/>
      <c r="E2711" s="22"/>
      <c r="F2711" s="8"/>
      <c r="G2711" s="7"/>
      <c r="H2711" s="56"/>
    </row>
    <row r="2712" spans="1:8" ht="16.2" thickBot="1" x14ac:dyDescent="0.35">
      <c r="A2712" s="17"/>
      <c r="B2712" s="18"/>
      <c r="C2712" s="7"/>
      <c r="D2712" s="7"/>
      <c r="E2712" s="22"/>
      <c r="F2712" s="19"/>
      <c r="G2712" s="18"/>
      <c r="H2712" s="20"/>
    </row>
    <row r="2713" spans="1:8" ht="16.2" thickTop="1" x14ac:dyDescent="0.3">
      <c r="A2713" s="6"/>
      <c r="B2713" s="7"/>
      <c r="C2713" s="57"/>
      <c r="D2713" s="58"/>
      <c r="E2713" s="57"/>
      <c r="F2713" s="8"/>
      <c r="G2713" s="7"/>
      <c r="H2713" s="59"/>
    </row>
    <row r="2714" spans="1:8" x14ac:dyDescent="0.3">
      <c r="A2714" s="6"/>
      <c r="B2714" s="7"/>
      <c r="C2714" s="22"/>
      <c r="D2714" s="7"/>
      <c r="E2714" s="22"/>
      <c r="F2714" s="8"/>
      <c r="G2714" s="7"/>
      <c r="H2714" s="59"/>
    </row>
    <row r="2715" spans="1:8" x14ac:dyDescent="0.3">
      <c r="A2715" s="6"/>
      <c r="B2715" s="7"/>
      <c r="C2715" s="22"/>
      <c r="D2715" s="7"/>
      <c r="E2715" s="22"/>
      <c r="F2715" s="8"/>
      <c r="G2715" s="7"/>
      <c r="H2715" s="59"/>
    </row>
    <row r="2716" spans="1:8" x14ac:dyDescent="0.3">
      <c r="A2716" s="6"/>
      <c r="B2716" s="7"/>
      <c r="C2716" s="22"/>
      <c r="D2716" s="7"/>
      <c r="E2716" s="22"/>
      <c r="F2716" s="8"/>
      <c r="G2716" s="7"/>
      <c r="H2716" s="59"/>
    </row>
    <row r="2717" spans="1:8" ht="16.2" thickBot="1" x14ac:dyDescent="0.35">
      <c r="A2717" s="6"/>
      <c r="B2717" s="7"/>
      <c r="C2717" s="7"/>
      <c r="D2717" s="7"/>
      <c r="E2717" s="22"/>
      <c r="F2717" s="699"/>
      <c r="G2717" s="699"/>
      <c r="H2717" s="700"/>
    </row>
    <row r="2718" spans="1:8" x14ac:dyDescent="0.3">
      <c r="A2718" s="60" t="s">
        <v>45</v>
      </c>
      <c r="B2718" s="61"/>
      <c r="C2718" s="61"/>
      <c r="D2718" s="61"/>
      <c r="E2718" s="22"/>
      <c r="F2718" s="8" t="s">
        <v>46</v>
      </c>
      <c r="G2718" s="7"/>
      <c r="H2718" s="9"/>
    </row>
    <row r="2719" spans="1:8" x14ac:dyDescent="0.3">
      <c r="A2719" s="484"/>
      <c r="B2719" s="482"/>
      <c r="C2719" s="482"/>
      <c r="D2719" s="482"/>
      <c r="E2719" s="482"/>
      <c r="F2719" s="483"/>
      <c r="G2719" s="482"/>
      <c r="H2719" s="481"/>
    </row>
  </sheetData>
  <mergeCells count="1153">
    <mergeCell ref="B20:D20"/>
    <mergeCell ref="B21:D21"/>
    <mergeCell ref="B22:D22"/>
    <mergeCell ref="B23:D23"/>
    <mergeCell ref="B24:D24"/>
    <mergeCell ref="B25:D25"/>
    <mergeCell ref="B14:D14"/>
    <mergeCell ref="B15:D15"/>
    <mergeCell ref="B16:D16"/>
    <mergeCell ref="B17:D17"/>
    <mergeCell ref="B18:D18"/>
    <mergeCell ref="B19:D19"/>
    <mergeCell ref="A2:H2"/>
    <mergeCell ref="A3:H4"/>
    <mergeCell ref="A5:H5"/>
    <mergeCell ref="B9:H9"/>
    <mergeCell ref="B12:D12"/>
    <mergeCell ref="B13:D13"/>
    <mergeCell ref="A63:H63"/>
    <mergeCell ref="A64:H65"/>
    <mergeCell ref="A66:H66"/>
    <mergeCell ref="B70:H70"/>
    <mergeCell ref="B73:D73"/>
    <mergeCell ref="B74:D74"/>
    <mergeCell ref="B38:C38"/>
    <mergeCell ref="B42:C42"/>
    <mergeCell ref="B43:C43"/>
    <mergeCell ref="B44:C44"/>
    <mergeCell ref="F53:G53"/>
    <mergeCell ref="F60:H60"/>
    <mergeCell ref="E29:F29"/>
    <mergeCell ref="E30:F30"/>
    <mergeCell ref="E31:F31"/>
    <mergeCell ref="E32:F32"/>
    <mergeCell ref="B36:C36"/>
    <mergeCell ref="B37:C37"/>
    <mergeCell ref="B93:C93"/>
    <mergeCell ref="B97:C97"/>
    <mergeCell ref="B98:C98"/>
    <mergeCell ref="B99:C99"/>
    <mergeCell ref="F108:G108"/>
    <mergeCell ref="F115:H115"/>
    <mergeCell ref="E84:F84"/>
    <mergeCell ref="E85:F85"/>
    <mergeCell ref="E86:F86"/>
    <mergeCell ref="E87:F87"/>
    <mergeCell ref="B91:C91"/>
    <mergeCell ref="B92:C92"/>
    <mergeCell ref="B75:D75"/>
    <mergeCell ref="B76:D76"/>
    <mergeCell ref="B77:D77"/>
    <mergeCell ref="B78:D78"/>
    <mergeCell ref="B79:D79"/>
    <mergeCell ref="B80:D80"/>
    <mergeCell ref="B136:D136"/>
    <mergeCell ref="B137:D137"/>
    <mergeCell ref="E141:F141"/>
    <mergeCell ref="E142:F142"/>
    <mergeCell ref="E143:F143"/>
    <mergeCell ref="E144:F144"/>
    <mergeCell ref="B130:D130"/>
    <mergeCell ref="B131:D131"/>
    <mergeCell ref="B132:D132"/>
    <mergeCell ref="B133:D133"/>
    <mergeCell ref="B134:D134"/>
    <mergeCell ref="B135:D135"/>
    <mergeCell ref="A118:H118"/>
    <mergeCell ref="A119:H120"/>
    <mergeCell ref="A121:H121"/>
    <mergeCell ref="B125:H125"/>
    <mergeCell ref="B128:D128"/>
    <mergeCell ref="B129:D129"/>
    <mergeCell ref="B186:D186"/>
    <mergeCell ref="B188:D188"/>
    <mergeCell ref="B189:D189"/>
    <mergeCell ref="B190:D190"/>
    <mergeCell ref="B191:D191"/>
    <mergeCell ref="B192:D192"/>
    <mergeCell ref="F165:G165"/>
    <mergeCell ref="F172:H172"/>
    <mergeCell ref="A176:H176"/>
    <mergeCell ref="A177:H178"/>
    <mergeCell ref="A179:H179"/>
    <mergeCell ref="B182:H182"/>
    <mergeCell ref="B148:C148"/>
    <mergeCell ref="B149:C149"/>
    <mergeCell ref="B150:C150"/>
    <mergeCell ref="B154:C154"/>
    <mergeCell ref="B155:C155"/>
    <mergeCell ref="B156:C156"/>
    <mergeCell ref="F228:H228"/>
    <mergeCell ref="A231:H231"/>
    <mergeCell ref="A232:H233"/>
    <mergeCell ref="A234:H234"/>
    <mergeCell ref="B237:H237"/>
    <mergeCell ref="B241:D241"/>
    <mergeCell ref="B205:C205"/>
    <mergeCell ref="B206:C206"/>
    <mergeCell ref="B210:C210"/>
    <mergeCell ref="B211:C211"/>
    <mergeCell ref="B212:C212"/>
    <mergeCell ref="F221:G221"/>
    <mergeCell ref="B193:D193"/>
    <mergeCell ref="E197:F197"/>
    <mergeCell ref="E198:F198"/>
    <mergeCell ref="E199:F199"/>
    <mergeCell ref="E200:F200"/>
    <mergeCell ref="B204:C204"/>
    <mergeCell ref="B260:C260"/>
    <mergeCell ref="B261:C261"/>
    <mergeCell ref="B262:C262"/>
    <mergeCell ref="B266:C266"/>
    <mergeCell ref="B267:C267"/>
    <mergeCell ref="B268:C268"/>
    <mergeCell ref="B248:D248"/>
    <mergeCell ref="B249:D249"/>
    <mergeCell ref="E253:F253"/>
    <mergeCell ref="E254:F254"/>
    <mergeCell ref="E255:F255"/>
    <mergeCell ref="E256:F256"/>
    <mergeCell ref="B242:D242"/>
    <mergeCell ref="B243:D243"/>
    <mergeCell ref="B244:D244"/>
    <mergeCell ref="B245:D245"/>
    <mergeCell ref="B246:D246"/>
    <mergeCell ref="B247:D247"/>
    <mergeCell ref="B303:D303"/>
    <mergeCell ref="E307:F307"/>
    <mergeCell ref="E308:F308"/>
    <mergeCell ref="E309:F309"/>
    <mergeCell ref="E310:F310"/>
    <mergeCell ref="B314:C314"/>
    <mergeCell ref="B297:D297"/>
    <mergeCell ref="B298:D298"/>
    <mergeCell ref="B299:D299"/>
    <mergeCell ref="B300:D300"/>
    <mergeCell ref="B301:D301"/>
    <mergeCell ref="B302:D302"/>
    <mergeCell ref="F277:G277"/>
    <mergeCell ref="F284:H284"/>
    <mergeCell ref="A287:H287"/>
    <mergeCell ref="A288:H289"/>
    <mergeCell ref="A290:H290"/>
    <mergeCell ref="B293:H293"/>
    <mergeCell ref="B352:D352"/>
    <mergeCell ref="B353:D353"/>
    <mergeCell ref="B354:D354"/>
    <mergeCell ref="B355:D355"/>
    <mergeCell ref="B356:D356"/>
    <mergeCell ref="B357:D357"/>
    <mergeCell ref="F338:H338"/>
    <mergeCell ref="A341:H341"/>
    <mergeCell ref="A342:H343"/>
    <mergeCell ref="A344:H344"/>
    <mergeCell ref="B347:H347"/>
    <mergeCell ref="B351:D351"/>
    <mergeCell ref="B315:C315"/>
    <mergeCell ref="B316:C316"/>
    <mergeCell ref="B320:C320"/>
    <mergeCell ref="B321:C321"/>
    <mergeCell ref="B322:C322"/>
    <mergeCell ref="F331:G331"/>
    <mergeCell ref="F387:G387"/>
    <mergeCell ref="F394:H394"/>
    <mergeCell ref="A397:H397"/>
    <mergeCell ref="A398:H399"/>
    <mergeCell ref="A400:H400"/>
    <mergeCell ref="B403:H403"/>
    <mergeCell ref="B370:C370"/>
    <mergeCell ref="B371:C371"/>
    <mergeCell ref="B372:C372"/>
    <mergeCell ref="B376:C376"/>
    <mergeCell ref="B377:C377"/>
    <mergeCell ref="B378:C378"/>
    <mergeCell ref="B358:D358"/>
    <mergeCell ref="B359:D359"/>
    <mergeCell ref="E363:F363"/>
    <mergeCell ref="E364:F364"/>
    <mergeCell ref="E365:F365"/>
    <mergeCell ref="E366:F366"/>
    <mergeCell ref="B425:C425"/>
    <mergeCell ref="B426:C426"/>
    <mergeCell ref="B427:C427"/>
    <mergeCell ref="B431:C431"/>
    <mergeCell ref="B432:C432"/>
    <mergeCell ref="B433:C433"/>
    <mergeCell ref="B413:D413"/>
    <mergeCell ref="B414:D414"/>
    <mergeCell ref="E418:F418"/>
    <mergeCell ref="E419:F419"/>
    <mergeCell ref="E420:F420"/>
    <mergeCell ref="E421:F421"/>
    <mergeCell ref="B407:D407"/>
    <mergeCell ref="B408:D408"/>
    <mergeCell ref="B409:D409"/>
    <mergeCell ref="B410:D410"/>
    <mergeCell ref="B411:D411"/>
    <mergeCell ref="B412:D412"/>
    <mergeCell ref="B468:D468"/>
    <mergeCell ref="B469:D469"/>
    <mergeCell ref="B470:D470"/>
    <mergeCell ref="B471:D471"/>
    <mergeCell ref="E475:F475"/>
    <mergeCell ref="E476:F476"/>
    <mergeCell ref="B462:D462"/>
    <mergeCell ref="B463:D463"/>
    <mergeCell ref="B464:D464"/>
    <mergeCell ref="B465:D465"/>
    <mergeCell ref="B466:D466"/>
    <mergeCell ref="B467:D467"/>
    <mergeCell ref="F442:G442"/>
    <mergeCell ref="F449:H449"/>
    <mergeCell ref="A452:H452"/>
    <mergeCell ref="A453:H454"/>
    <mergeCell ref="A455:H455"/>
    <mergeCell ref="B458:H458"/>
    <mergeCell ref="B517:D517"/>
    <mergeCell ref="B518:D518"/>
    <mergeCell ref="B519:D519"/>
    <mergeCell ref="B520:D520"/>
    <mergeCell ref="B521:D521"/>
    <mergeCell ref="E525:F525"/>
    <mergeCell ref="F497:G497"/>
    <mergeCell ref="F504:H504"/>
    <mergeCell ref="A507:H507"/>
    <mergeCell ref="A508:H509"/>
    <mergeCell ref="A510:H510"/>
    <mergeCell ref="B513:H513"/>
    <mergeCell ref="B480:C480"/>
    <mergeCell ref="B481:C481"/>
    <mergeCell ref="B482:C482"/>
    <mergeCell ref="B486:C486"/>
    <mergeCell ref="B487:C487"/>
    <mergeCell ref="B488:C488"/>
    <mergeCell ref="B563:H563"/>
    <mergeCell ref="B567:D567"/>
    <mergeCell ref="B568:D568"/>
    <mergeCell ref="B569:D569"/>
    <mergeCell ref="B570:D570"/>
    <mergeCell ref="B571:D571"/>
    <mergeCell ref="B538:C538"/>
    <mergeCell ref="F547:G547"/>
    <mergeCell ref="F554:H554"/>
    <mergeCell ref="A557:H557"/>
    <mergeCell ref="A558:H559"/>
    <mergeCell ref="A560:H560"/>
    <mergeCell ref="E526:F526"/>
    <mergeCell ref="B530:C530"/>
    <mergeCell ref="B531:C531"/>
    <mergeCell ref="B532:C532"/>
    <mergeCell ref="B536:C536"/>
    <mergeCell ref="B537:C537"/>
    <mergeCell ref="F607:H607"/>
    <mergeCell ref="A610:H610"/>
    <mergeCell ref="A611:H612"/>
    <mergeCell ref="A613:H613"/>
    <mergeCell ref="B616:H616"/>
    <mergeCell ref="B620:D620"/>
    <mergeCell ref="B584:C584"/>
    <mergeCell ref="B585:C585"/>
    <mergeCell ref="B589:C589"/>
    <mergeCell ref="B590:C590"/>
    <mergeCell ref="B591:C591"/>
    <mergeCell ref="F600:G600"/>
    <mergeCell ref="B572:D572"/>
    <mergeCell ref="B573:D573"/>
    <mergeCell ref="B574:D574"/>
    <mergeCell ref="E578:F578"/>
    <mergeCell ref="E579:F579"/>
    <mergeCell ref="B583:C583"/>
    <mergeCell ref="E636:F636"/>
    <mergeCell ref="E637:F637"/>
    <mergeCell ref="B641:C641"/>
    <mergeCell ref="B642:C642"/>
    <mergeCell ref="B643:C643"/>
    <mergeCell ref="B647:C647"/>
    <mergeCell ref="B627:D627"/>
    <mergeCell ref="B628:D628"/>
    <mergeCell ref="B629:D629"/>
    <mergeCell ref="B630:D630"/>
    <mergeCell ref="E634:F634"/>
    <mergeCell ref="E635:F635"/>
    <mergeCell ref="B621:D621"/>
    <mergeCell ref="B622:D622"/>
    <mergeCell ref="B623:D623"/>
    <mergeCell ref="B624:D624"/>
    <mergeCell ref="B625:D625"/>
    <mergeCell ref="B626:D626"/>
    <mergeCell ref="B682:D682"/>
    <mergeCell ref="B683:D683"/>
    <mergeCell ref="B684:D684"/>
    <mergeCell ref="B685:D685"/>
    <mergeCell ref="B686:D686"/>
    <mergeCell ref="B687:D687"/>
    <mergeCell ref="A671:H671"/>
    <mergeCell ref="B674:H674"/>
    <mergeCell ref="B678:D678"/>
    <mergeCell ref="B679:D679"/>
    <mergeCell ref="B680:D680"/>
    <mergeCell ref="B681:D681"/>
    <mergeCell ref="B648:C648"/>
    <mergeCell ref="B649:C649"/>
    <mergeCell ref="F658:G658"/>
    <mergeCell ref="F665:H665"/>
    <mergeCell ref="A668:H668"/>
    <mergeCell ref="A669:H670"/>
    <mergeCell ref="F723:H723"/>
    <mergeCell ref="A726:H726"/>
    <mergeCell ref="A727:H728"/>
    <mergeCell ref="A729:H729"/>
    <mergeCell ref="B732:H732"/>
    <mergeCell ref="B736:D736"/>
    <mergeCell ref="B700:C700"/>
    <mergeCell ref="B701:C701"/>
    <mergeCell ref="B705:C705"/>
    <mergeCell ref="B706:C706"/>
    <mergeCell ref="B707:C707"/>
    <mergeCell ref="F716:G716"/>
    <mergeCell ref="B688:D688"/>
    <mergeCell ref="E692:F692"/>
    <mergeCell ref="E693:F693"/>
    <mergeCell ref="E694:F694"/>
    <mergeCell ref="E695:F695"/>
    <mergeCell ref="B699:C699"/>
    <mergeCell ref="E752:F752"/>
    <mergeCell ref="E753:F753"/>
    <mergeCell ref="B757:C757"/>
    <mergeCell ref="B758:C758"/>
    <mergeCell ref="B759:C759"/>
    <mergeCell ref="B763:C763"/>
    <mergeCell ref="B743:D743"/>
    <mergeCell ref="B744:D744"/>
    <mergeCell ref="B745:D745"/>
    <mergeCell ref="B746:D746"/>
    <mergeCell ref="E750:F750"/>
    <mergeCell ref="E751:F751"/>
    <mergeCell ref="B737:D737"/>
    <mergeCell ref="B738:D738"/>
    <mergeCell ref="B739:D739"/>
    <mergeCell ref="B740:D740"/>
    <mergeCell ref="B741:D741"/>
    <mergeCell ref="B742:D742"/>
    <mergeCell ref="B798:D798"/>
    <mergeCell ref="B799:D799"/>
    <mergeCell ref="B800:D800"/>
    <mergeCell ref="B801:D801"/>
    <mergeCell ref="B802:D802"/>
    <mergeCell ref="B803:D803"/>
    <mergeCell ref="A787:H787"/>
    <mergeCell ref="B790:H790"/>
    <mergeCell ref="B794:D794"/>
    <mergeCell ref="B795:D795"/>
    <mergeCell ref="B796:D796"/>
    <mergeCell ref="B797:D797"/>
    <mergeCell ref="B764:C764"/>
    <mergeCell ref="B765:C765"/>
    <mergeCell ref="F774:G774"/>
    <mergeCell ref="F781:H781"/>
    <mergeCell ref="A784:H784"/>
    <mergeCell ref="A785:H786"/>
    <mergeCell ref="F839:H839"/>
    <mergeCell ref="A842:H842"/>
    <mergeCell ref="A843:H844"/>
    <mergeCell ref="A845:H845"/>
    <mergeCell ref="B848:H848"/>
    <mergeCell ref="B851:D851"/>
    <mergeCell ref="B816:C816"/>
    <mergeCell ref="B817:C817"/>
    <mergeCell ref="B821:C821"/>
    <mergeCell ref="B822:C822"/>
    <mergeCell ref="B823:C823"/>
    <mergeCell ref="F832:G832"/>
    <mergeCell ref="B804:D804"/>
    <mergeCell ref="E808:F808"/>
    <mergeCell ref="E809:F809"/>
    <mergeCell ref="E810:F810"/>
    <mergeCell ref="E811:F811"/>
    <mergeCell ref="B815:C815"/>
    <mergeCell ref="E867:F867"/>
    <mergeCell ref="B871:C871"/>
    <mergeCell ref="B872:C872"/>
    <mergeCell ref="B873:C873"/>
    <mergeCell ref="B874:C874"/>
    <mergeCell ref="B878:C878"/>
    <mergeCell ref="B858:D858"/>
    <mergeCell ref="B859:D859"/>
    <mergeCell ref="B860:D860"/>
    <mergeCell ref="B861:D861"/>
    <mergeCell ref="B862:D862"/>
    <mergeCell ref="E866:F866"/>
    <mergeCell ref="B852:D852"/>
    <mergeCell ref="B853:D853"/>
    <mergeCell ref="B854:D854"/>
    <mergeCell ref="B855:D855"/>
    <mergeCell ref="B856:D856"/>
    <mergeCell ref="B857:D857"/>
    <mergeCell ref="B913:D913"/>
    <mergeCell ref="B914:D914"/>
    <mergeCell ref="B915:D915"/>
    <mergeCell ref="E919:F919"/>
    <mergeCell ref="E920:F920"/>
    <mergeCell ref="E921:F921"/>
    <mergeCell ref="A902:H902"/>
    <mergeCell ref="B905:H905"/>
    <mergeCell ref="B909:D909"/>
    <mergeCell ref="B910:D910"/>
    <mergeCell ref="B911:D911"/>
    <mergeCell ref="B912:D912"/>
    <mergeCell ref="B879:C879"/>
    <mergeCell ref="B880:C880"/>
    <mergeCell ref="F889:G889"/>
    <mergeCell ref="F896:H896"/>
    <mergeCell ref="A899:H899"/>
    <mergeCell ref="A900:H901"/>
    <mergeCell ref="B959:H959"/>
    <mergeCell ref="B963:D963"/>
    <mergeCell ref="B964:D964"/>
    <mergeCell ref="B965:D965"/>
    <mergeCell ref="B966:D966"/>
    <mergeCell ref="B967:D967"/>
    <mergeCell ref="B934:C934"/>
    <mergeCell ref="F943:G943"/>
    <mergeCell ref="F950:H950"/>
    <mergeCell ref="A953:H953"/>
    <mergeCell ref="A954:H955"/>
    <mergeCell ref="A956:H956"/>
    <mergeCell ref="E922:F922"/>
    <mergeCell ref="B926:C926"/>
    <mergeCell ref="B927:C927"/>
    <mergeCell ref="B928:C928"/>
    <mergeCell ref="B932:C932"/>
    <mergeCell ref="B933:C933"/>
    <mergeCell ref="F997:G997"/>
    <mergeCell ref="F1004:H1004"/>
    <mergeCell ref="A1007:H1007"/>
    <mergeCell ref="A1008:H1009"/>
    <mergeCell ref="A1010:H1010"/>
    <mergeCell ref="B1013:H1013"/>
    <mergeCell ref="B980:C980"/>
    <mergeCell ref="B981:C981"/>
    <mergeCell ref="B982:C982"/>
    <mergeCell ref="B986:C986"/>
    <mergeCell ref="B987:C987"/>
    <mergeCell ref="B988:C988"/>
    <mergeCell ref="B968:D968"/>
    <mergeCell ref="B969:D969"/>
    <mergeCell ref="E973:F973"/>
    <mergeCell ref="E974:F974"/>
    <mergeCell ref="E975:F975"/>
    <mergeCell ref="E976:F976"/>
    <mergeCell ref="B1035:C1035"/>
    <mergeCell ref="B1036:C1036"/>
    <mergeCell ref="B1040:C1040"/>
    <mergeCell ref="B1041:C1041"/>
    <mergeCell ref="B1042:C1042"/>
    <mergeCell ref="F1051:G1051"/>
    <mergeCell ref="B1023:D1023"/>
    <mergeCell ref="E1027:F1027"/>
    <mergeCell ref="E1028:F1028"/>
    <mergeCell ref="E1029:F1029"/>
    <mergeCell ref="E1030:F1030"/>
    <mergeCell ref="B1034:C1034"/>
    <mergeCell ref="B1017:D1017"/>
    <mergeCell ref="B1018:D1018"/>
    <mergeCell ref="B1019:D1019"/>
    <mergeCell ref="B1020:D1020"/>
    <mergeCell ref="B1021:D1021"/>
    <mergeCell ref="B1022:D1022"/>
    <mergeCell ref="B1078:D1078"/>
    <mergeCell ref="E1082:F1082"/>
    <mergeCell ref="E1083:F1083"/>
    <mergeCell ref="E1084:F1084"/>
    <mergeCell ref="E1085:F1085"/>
    <mergeCell ref="B1089:C1089"/>
    <mergeCell ref="B1072:D1072"/>
    <mergeCell ref="B1073:D1073"/>
    <mergeCell ref="B1074:D1074"/>
    <mergeCell ref="B1075:D1075"/>
    <mergeCell ref="B1076:D1076"/>
    <mergeCell ref="B1077:D1077"/>
    <mergeCell ref="F1058:H1058"/>
    <mergeCell ref="A1061:H1061"/>
    <mergeCell ref="A1062:H1063"/>
    <mergeCell ref="A1064:H1064"/>
    <mergeCell ref="B1067:H1067"/>
    <mergeCell ref="B1071:D1071"/>
    <mergeCell ref="B1127:D1127"/>
    <mergeCell ref="B1128:D1128"/>
    <mergeCell ref="B1129:D1129"/>
    <mergeCell ref="B1130:D1130"/>
    <mergeCell ref="B1131:D1131"/>
    <mergeCell ref="B1132:D1132"/>
    <mergeCell ref="F1113:H1113"/>
    <mergeCell ref="A1116:H1116"/>
    <mergeCell ref="A1117:H1118"/>
    <mergeCell ref="A1119:H1119"/>
    <mergeCell ref="B1122:H1122"/>
    <mergeCell ref="B1126:D1126"/>
    <mergeCell ref="B1090:C1090"/>
    <mergeCell ref="B1091:C1091"/>
    <mergeCell ref="B1095:C1095"/>
    <mergeCell ref="B1096:C1096"/>
    <mergeCell ref="B1097:C1097"/>
    <mergeCell ref="F1106:G1106"/>
    <mergeCell ref="A1170:H1170"/>
    <mergeCell ref="A1171:H1172"/>
    <mergeCell ref="A1173:H1173"/>
    <mergeCell ref="B1176:H1176"/>
    <mergeCell ref="B1180:D1180"/>
    <mergeCell ref="B1181:D1181"/>
    <mergeCell ref="B1145:C1145"/>
    <mergeCell ref="B1149:C1149"/>
    <mergeCell ref="B1150:C1150"/>
    <mergeCell ref="B1151:C1151"/>
    <mergeCell ref="F1160:G1160"/>
    <mergeCell ref="F1167:H1167"/>
    <mergeCell ref="E1136:F1136"/>
    <mergeCell ref="E1137:F1137"/>
    <mergeCell ref="E1138:F1138"/>
    <mergeCell ref="E1139:F1139"/>
    <mergeCell ref="B1143:C1143"/>
    <mergeCell ref="B1144:C1144"/>
    <mergeCell ref="B1206:C1206"/>
    <mergeCell ref="F1215:G1215"/>
    <mergeCell ref="F1222:H1222"/>
    <mergeCell ref="A1225:H1225"/>
    <mergeCell ref="A1226:H1227"/>
    <mergeCell ref="A1228:H1228"/>
    <mergeCell ref="E1194:F1194"/>
    <mergeCell ref="B1198:C1198"/>
    <mergeCell ref="B1199:C1199"/>
    <mergeCell ref="B1200:C1200"/>
    <mergeCell ref="B1204:C1204"/>
    <mergeCell ref="B1205:C1205"/>
    <mergeCell ref="B1182:D1182"/>
    <mergeCell ref="B1183:D1183"/>
    <mergeCell ref="B1184:D1184"/>
    <mergeCell ref="E1191:F1191"/>
    <mergeCell ref="E1192:F1192"/>
    <mergeCell ref="E1193:F1193"/>
    <mergeCell ref="B1252:C1252"/>
    <mergeCell ref="B1256:C1256"/>
    <mergeCell ref="B1257:C1257"/>
    <mergeCell ref="B1258:C1258"/>
    <mergeCell ref="F1267:G1267"/>
    <mergeCell ref="F1274:H1274"/>
    <mergeCell ref="B1240:D1240"/>
    <mergeCell ref="E1244:F1244"/>
    <mergeCell ref="E1245:F1245"/>
    <mergeCell ref="B1249:C1249"/>
    <mergeCell ref="B1250:C1250"/>
    <mergeCell ref="B1251:C1251"/>
    <mergeCell ref="B1231:H1231"/>
    <mergeCell ref="B1235:D1235"/>
    <mergeCell ref="B1236:D1236"/>
    <mergeCell ref="B1237:D1237"/>
    <mergeCell ref="B1238:D1238"/>
    <mergeCell ref="B1239:D1239"/>
    <mergeCell ref="B1301:C1301"/>
    <mergeCell ref="B1302:C1302"/>
    <mergeCell ref="B1303:C1303"/>
    <mergeCell ref="B1304:C1304"/>
    <mergeCell ref="B1308:C1308"/>
    <mergeCell ref="B1309:C1309"/>
    <mergeCell ref="B1289:D1289"/>
    <mergeCell ref="B1290:D1290"/>
    <mergeCell ref="B1291:D1291"/>
    <mergeCell ref="B1292:D1292"/>
    <mergeCell ref="E1296:F1296"/>
    <mergeCell ref="E1297:F1297"/>
    <mergeCell ref="A1277:H1277"/>
    <mergeCell ref="A1278:H1279"/>
    <mergeCell ref="A1280:H1280"/>
    <mergeCell ref="B1283:H1283"/>
    <mergeCell ref="B1287:D1287"/>
    <mergeCell ref="B1288:D1288"/>
    <mergeCell ref="E1347:F1347"/>
    <mergeCell ref="E1348:F1348"/>
    <mergeCell ref="E1349:F1349"/>
    <mergeCell ref="B1353:C1353"/>
    <mergeCell ref="B1354:C1354"/>
    <mergeCell ref="B1355:C1355"/>
    <mergeCell ref="B1335:H1335"/>
    <mergeCell ref="B1339:D1339"/>
    <mergeCell ref="B1340:D1340"/>
    <mergeCell ref="B1341:D1341"/>
    <mergeCell ref="B1342:D1342"/>
    <mergeCell ref="E1346:F1346"/>
    <mergeCell ref="B1310:C1310"/>
    <mergeCell ref="F1319:G1319"/>
    <mergeCell ref="F1326:H1326"/>
    <mergeCell ref="A1329:H1329"/>
    <mergeCell ref="A1330:H1331"/>
    <mergeCell ref="A1332:H1332"/>
    <mergeCell ref="B1393:D1393"/>
    <mergeCell ref="B1394:D1394"/>
    <mergeCell ref="B1395:D1395"/>
    <mergeCell ref="B1396:D1396"/>
    <mergeCell ref="E1400:F1400"/>
    <mergeCell ref="E1401:F1401"/>
    <mergeCell ref="A1381:H1382"/>
    <mergeCell ref="A1383:H1383"/>
    <mergeCell ref="B1386:H1386"/>
    <mergeCell ref="B1390:D1390"/>
    <mergeCell ref="B1391:D1391"/>
    <mergeCell ref="B1392:D1392"/>
    <mergeCell ref="B1359:C1359"/>
    <mergeCell ref="B1360:C1360"/>
    <mergeCell ref="B1361:C1361"/>
    <mergeCell ref="F1370:G1370"/>
    <mergeCell ref="F1377:H1377"/>
    <mergeCell ref="A1380:H1380"/>
    <mergeCell ref="A1437:H1437"/>
    <mergeCell ref="B1440:H1440"/>
    <mergeCell ref="B1444:D1444"/>
    <mergeCell ref="B1445:D1445"/>
    <mergeCell ref="B1446:D1446"/>
    <mergeCell ref="B1447:D1447"/>
    <mergeCell ref="B1414:C1414"/>
    <mergeCell ref="B1415:C1415"/>
    <mergeCell ref="F1424:G1424"/>
    <mergeCell ref="F1431:H1431"/>
    <mergeCell ref="A1434:H1434"/>
    <mergeCell ref="A1435:H1436"/>
    <mergeCell ref="E1402:F1402"/>
    <mergeCell ref="E1403:F1403"/>
    <mergeCell ref="B1407:C1407"/>
    <mergeCell ref="B1408:C1408"/>
    <mergeCell ref="B1409:C1409"/>
    <mergeCell ref="B1413:C1413"/>
    <mergeCell ref="B1469:C1469"/>
    <mergeCell ref="B1470:C1470"/>
    <mergeCell ref="F1479:G1479"/>
    <mergeCell ref="F1486:H1486"/>
    <mergeCell ref="A1489:H1489"/>
    <mergeCell ref="A1490:H1491"/>
    <mergeCell ref="E1457:F1457"/>
    <mergeCell ref="B1461:C1461"/>
    <mergeCell ref="B1462:C1462"/>
    <mergeCell ref="B1463:C1463"/>
    <mergeCell ref="B1464:C1464"/>
    <mergeCell ref="B1468:C1468"/>
    <mergeCell ref="B1448:D1448"/>
    <mergeCell ref="B1449:D1449"/>
    <mergeCell ref="B1450:D1450"/>
    <mergeCell ref="E1454:F1454"/>
    <mergeCell ref="E1455:F1455"/>
    <mergeCell ref="E1456:F1456"/>
    <mergeCell ref="E1512:F1512"/>
    <mergeCell ref="B1516:C1516"/>
    <mergeCell ref="B1517:C1517"/>
    <mergeCell ref="B1518:C1518"/>
    <mergeCell ref="B1522:C1522"/>
    <mergeCell ref="B1523:C1523"/>
    <mergeCell ref="B1503:D1503"/>
    <mergeCell ref="B1504:D1504"/>
    <mergeCell ref="B1505:D1505"/>
    <mergeCell ref="E1509:F1509"/>
    <mergeCell ref="E1510:F1510"/>
    <mergeCell ref="E1511:F1511"/>
    <mergeCell ref="A1492:H1492"/>
    <mergeCell ref="B1495:H1495"/>
    <mergeCell ref="B1499:D1499"/>
    <mergeCell ref="B1500:D1500"/>
    <mergeCell ref="B1501:D1501"/>
    <mergeCell ref="B1502:D1502"/>
    <mergeCell ref="B1558:D1558"/>
    <mergeCell ref="B1559:D1559"/>
    <mergeCell ref="B1560:D1560"/>
    <mergeCell ref="B1561:D1561"/>
    <mergeCell ref="B1562:D1562"/>
    <mergeCell ref="E1566:F1566"/>
    <mergeCell ref="B1549:H1549"/>
    <mergeCell ref="B1553:D1553"/>
    <mergeCell ref="B1554:D1554"/>
    <mergeCell ref="B1555:D1555"/>
    <mergeCell ref="B1556:D1556"/>
    <mergeCell ref="B1557:D1557"/>
    <mergeCell ref="B1524:C1524"/>
    <mergeCell ref="F1533:G1533"/>
    <mergeCell ref="F1540:H1540"/>
    <mergeCell ref="A1543:H1543"/>
    <mergeCell ref="A1544:H1545"/>
    <mergeCell ref="A1546:H1546"/>
    <mergeCell ref="A1601:H1602"/>
    <mergeCell ref="A1603:H1603"/>
    <mergeCell ref="B1606:H1606"/>
    <mergeCell ref="B1610:D1610"/>
    <mergeCell ref="B1611:D1611"/>
    <mergeCell ref="B1612:D1612"/>
    <mergeCell ref="B1579:C1579"/>
    <mergeCell ref="B1580:C1580"/>
    <mergeCell ref="B1581:C1581"/>
    <mergeCell ref="F1590:G1590"/>
    <mergeCell ref="F1597:H1597"/>
    <mergeCell ref="A1600:H1600"/>
    <mergeCell ref="E1567:F1567"/>
    <mergeCell ref="E1568:F1568"/>
    <mergeCell ref="E1569:F1569"/>
    <mergeCell ref="B1573:C1573"/>
    <mergeCell ref="B1574:C1574"/>
    <mergeCell ref="B1575:C1575"/>
    <mergeCell ref="B1631:C1631"/>
    <mergeCell ref="B1632:C1632"/>
    <mergeCell ref="B1636:C1636"/>
    <mergeCell ref="B1637:C1637"/>
    <mergeCell ref="B1638:C1638"/>
    <mergeCell ref="F1647:G1647"/>
    <mergeCell ref="B1619:D1619"/>
    <mergeCell ref="E1623:F1623"/>
    <mergeCell ref="E1624:F1624"/>
    <mergeCell ref="E1625:F1625"/>
    <mergeCell ref="E1626:F1626"/>
    <mergeCell ref="B1630:C1630"/>
    <mergeCell ref="B1613:D1613"/>
    <mergeCell ref="B1614:D1614"/>
    <mergeCell ref="B1615:D1615"/>
    <mergeCell ref="B1616:D1616"/>
    <mergeCell ref="B1617:D1617"/>
    <mergeCell ref="B1618:D1618"/>
    <mergeCell ref="B1674:D1674"/>
    <mergeCell ref="B1675:D1675"/>
    <mergeCell ref="B1676:D1676"/>
    <mergeCell ref="E1680:F1680"/>
    <mergeCell ref="E1681:F1681"/>
    <mergeCell ref="E1682:F1682"/>
    <mergeCell ref="B1668:D1668"/>
    <mergeCell ref="B1669:D1669"/>
    <mergeCell ref="B1670:D1670"/>
    <mergeCell ref="B1671:D1671"/>
    <mergeCell ref="B1672:D1672"/>
    <mergeCell ref="B1673:D1673"/>
    <mergeCell ref="F1654:H1654"/>
    <mergeCell ref="A1657:H1657"/>
    <mergeCell ref="A1658:H1659"/>
    <mergeCell ref="A1660:H1660"/>
    <mergeCell ref="B1663:H1663"/>
    <mergeCell ref="B1667:D1667"/>
    <mergeCell ref="B1720:H1720"/>
    <mergeCell ref="B1724:D1724"/>
    <mergeCell ref="B1725:D1725"/>
    <mergeCell ref="B1726:D1726"/>
    <mergeCell ref="B1727:D1727"/>
    <mergeCell ref="B1728:D1728"/>
    <mergeCell ref="B1695:C1695"/>
    <mergeCell ref="F1704:G1704"/>
    <mergeCell ref="F1711:H1711"/>
    <mergeCell ref="A1714:H1714"/>
    <mergeCell ref="A1715:H1716"/>
    <mergeCell ref="A1717:H1717"/>
    <mergeCell ref="E1683:F1683"/>
    <mergeCell ref="B1687:C1687"/>
    <mergeCell ref="B1688:C1688"/>
    <mergeCell ref="B1689:C1689"/>
    <mergeCell ref="B1693:C1693"/>
    <mergeCell ref="B1694:C1694"/>
    <mergeCell ref="B1750:C1750"/>
    <mergeCell ref="B1751:C1751"/>
    <mergeCell ref="B1752:C1752"/>
    <mergeCell ref="F1761:G1761"/>
    <mergeCell ref="F1768:H1768"/>
    <mergeCell ref="A1771:H1771"/>
    <mergeCell ref="E1738:F1738"/>
    <mergeCell ref="E1739:F1739"/>
    <mergeCell ref="E1740:F1740"/>
    <mergeCell ref="B1744:C1744"/>
    <mergeCell ref="B1745:C1745"/>
    <mergeCell ref="B1746:C1746"/>
    <mergeCell ref="B1729:D1729"/>
    <mergeCell ref="B1730:D1730"/>
    <mergeCell ref="B1731:D1731"/>
    <mergeCell ref="B1732:D1732"/>
    <mergeCell ref="B1733:D1733"/>
    <mergeCell ref="E1737:F1737"/>
    <mergeCell ref="B1790:D1790"/>
    <mergeCell ref="E1794:F1794"/>
    <mergeCell ref="E1795:F1795"/>
    <mergeCell ref="E1796:F1796"/>
    <mergeCell ref="E1797:F1797"/>
    <mergeCell ref="B1801:C1801"/>
    <mergeCell ref="B1784:D1784"/>
    <mergeCell ref="B1785:D1785"/>
    <mergeCell ref="B1786:D1786"/>
    <mergeCell ref="B1787:D1787"/>
    <mergeCell ref="B1788:D1788"/>
    <mergeCell ref="B1789:D1789"/>
    <mergeCell ref="A1772:H1773"/>
    <mergeCell ref="A1774:H1774"/>
    <mergeCell ref="B1777:H1777"/>
    <mergeCell ref="B1781:D1781"/>
    <mergeCell ref="B1782:D1782"/>
    <mergeCell ref="B1783:D1783"/>
    <mergeCell ref="B1839:D1839"/>
    <mergeCell ref="B1840:D1840"/>
    <mergeCell ref="B1841:D1841"/>
    <mergeCell ref="B1842:D1842"/>
    <mergeCell ref="B1843:D1843"/>
    <mergeCell ref="B1844:D1844"/>
    <mergeCell ref="F1825:H1825"/>
    <mergeCell ref="A1828:H1828"/>
    <mergeCell ref="A1829:H1830"/>
    <mergeCell ref="A1831:H1831"/>
    <mergeCell ref="B1834:H1834"/>
    <mergeCell ref="B1838:D1838"/>
    <mergeCell ref="B1802:C1802"/>
    <mergeCell ref="B1803:C1803"/>
    <mergeCell ref="B1807:C1807"/>
    <mergeCell ref="B1808:C1808"/>
    <mergeCell ref="B1809:C1809"/>
    <mergeCell ref="F1818:G1818"/>
    <mergeCell ref="B1866:C1866"/>
    <mergeCell ref="F1875:G1875"/>
    <mergeCell ref="F1882:H1882"/>
    <mergeCell ref="A1885:H1885"/>
    <mergeCell ref="A1886:H1887"/>
    <mergeCell ref="A1888:H1888"/>
    <mergeCell ref="E1854:F1854"/>
    <mergeCell ref="B1858:C1858"/>
    <mergeCell ref="B1859:C1859"/>
    <mergeCell ref="B1860:C1860"/>
    <mergeCell ref="B1864:C1864"/>
    <mergeCell ref="B1865:C1865"/>
    <mergeCell ref="B1845:D1845"/>
    <mergeCell ref="B1846:D1846"/>
    <mergeCell ref="B1847:D1847"/>
    <mergeCell ref="E1851:F1851"/>
    <mergeCell ref="E1852:F1852"/>
    <mergeCell ref="E1853:F1853"/>
    <mergeCell ref="E1909:F1909"/>
    <mergeCell ref="E1910:F1910"/>
    <mergeCell ref="E1911:F1911"/>
    <mergeCell ref="B1915:C1915"/>
    <mergeCell ref="B1916:C1916"/>
    <mergeCell ref="B1917:C1917"/>
    <mergeCell ref="B1900:D1900"/>
    <mergeCell ref="B1901:D1901"/>
    <mergeCell ref="B1902:D1902"/>
    <mergeCell ref="B1903:D1903"/>
    <mergeCell ref="B1904:D1904"/>
    <mergeCell ref="E1908:F1908"/>
    <mergeCell ref="B1891:H1891"/>
    <mergeCell ref="B1895:D1895"/>
    <mergeCell ref="B1896:D1896"/>
    <mergeCell ref="B1897:D1897"/>
    <mergeCell ref="B1898:D1898"/>
    <mergeCell ref="B1899:D1899"/>
    <mergeCell ref="B1955:D1955"/>
    <mergeCell ref="B1956:D1956"/>
    <mergeCell ref="B1957:D1957"/>
    <mergeCell ref="B1958:D1958"/>
    <mergeCell ref="E1962:F1962"/>
    <mergeCell ref="E1963:F1963"/>
    <mergeCell ref="A1943:H1944"/>
    <mergeCell ref="A1945:H1945"/>
    <mergeCell ref="B1948:H1948"/>
    <mergeCell ref="B1952:D1952"/>
    <mergeCell ref="B1953:D1953"/>
    <mergeCell ref="B1954:D1954"/>
    <mergeCell ref="B1921:C1921"/>
    <mergeCell ref="B1922:C1922"/>
    <mergeCell ref="B1923:C1923"/>
    <mergeCell ref="F1932:G1932"/>
    <mergeCell ref="F1939:H1939"/>
    <mergeCell ref="A1942:H1942"/>
    <mergeCell ref="A1999:H1999"/>
    <mergeCell ref="B2002:H2002"/>
    <mergeCell ref="B2006:D2006"/>
    <mergeCell ref="B2007:D2007"/>
    <mergeCell ref="B2008:D2008"/>
    <mergeCell ref="B2009:D2009"/>
    <mergeCell ref="B1976:C1976"/>
    <mergeCell ref="B1977:C1977"/>
    <mergeCell ref="F1986:G1986"/>
    <mergeCell ref="F1993:H1993"/>
    <mergeCell ref="A1996:H1996"/>
    <mergeCell ref="A1997:H1998"/>
    <mergeCell ref="E1964:F1964"/>
    <mergeCell ref="E1965:F1965"/>
    <mergeCell ref="B1969:C1969"/>
    <mergeCell ref="B1970:C1970"/>
    <mergeCell ref="B1971:C1971"/>
    <mergeCell ref="B1975:C1975"/>
    <mergeCell ref="B2031:C2031"/>
    <mergeCell ref="B2032:C2032"/>
    <mergeCell ref="B2033:C2033"/>
    <mergeCell ref="F2042:G2042"/>
    <mergeCell ref="F2049:H2049"/>
    <mergeCell ref="A2053:H2053"/>
    <mergeCell ref="E2019:F2019"/>
    <mergeCell ref="E2020:F2020"/>
    <mergeCell ref="E2021:F2021"/>
    <mergeCell ref="B2025:C2025"/>
    <mergeCell ref="B2026:C2026"/>
    <mergeCell ref="B2027:C2027"/>
    <mergeCell ref="B2010:D2010"/>
    <mergeCell ref="B2011:D2011"/>
    <mergeCell ref="B2012:D2012"/>
    <mergeCell ref="B2013:D2013"/>
    <mergeCell ref="B2014:D2014"/>
    <mergeCell ref="E2018:F2018"/>
    <mergeCell ref="B2081:C2081"/>
    <mergeCell ref="B2082:C2082"/>
    <mergeCell ref="B2083:C2083"/>
    <mergeCell ref="F2092:G2092"/>
    <mergeCell ref="F2099:H2099"/>
    <mergeCell ref="A2103:H2103"/>
    <mergeCell ref="E2069:F2069"/>
    <mergeCell ref="E2070:F2070"/>
    <mergeCell ref="E2071:F2071"/>
    <mergeCell ref="B2075:C2075"/>
    <mergeCell ref="B2076:C2076"/>
    <mergeCell ref="B2077:C2077"/>
    <mergeCell ref="A2054:H2055"/>
    <mergeCell ref="A2056:H2056"/>
    <mergeCell ref="B2059:H2059"/>
    <mergeCell ref="B2063:D2063"/>
    <mergeCell ref="B2064:D2064"/>
    <mergeCell ref="E2068:F2068"/>
    <mergeCell ref="B2122:D2122"/>
    <mergeCell ref="B2123:D2123"/>
    <mergeCell ref="B2124:D2124"/>
    <mergeCell ref="E2128:F2128"/>
    <mergeCell ref="E2129:F2129"/>
    <mergeCell ref="E2130:F2130"/>
    <mergeCell ref="B2116:D2116"/>
    <mergeCell ref="B2117:D2117"/>
    <mergeCell ref="B2118:D2118"/>
    <mergeCell ref="B2119:D2119"/>
    <mergeCell ref="B2120:D2120"/>
    <mergeCell ref="B2121:D2121"/>
    <mergeCell ref="A2104:H2105"/>
    <mergeCell ref="A2106:H2106"/>
    <mergeCell ref="B2109:H2109"/>
    <mergeCell ref="B2113:D2113"/>
    <mergeCell ref="B2114:D2114"/>
    <mergeCell ref="B2115:D2115"/>
    <mergeCell ref="B2169:H2169"/>
    <mergeCell ref="B2173:D2173"/>
    <mergeCell ref="B2174:D2174"/>
    <mergeCell ref="E2178:F2178"/>
    <mergeCell ref="E2179:F2179"/>
    <mergeCell ref="E2180:F2180"/>
    <mergeCell ref="B2143:C2143"/>
    <mergeCell ref="F2152:G2152"/>
    <mergeCell ref="F2159:H2159"/>
    <mergeCell ref="A2163:H2163"/>
    <mergeCell ref="A2164:H2165"/>
    <mergeCell ref="A2166:H2166"/>
    <mergeCell ref="E2131:F2131"/>
    <mergeCell ref="B2135:C2135"/>
    <mergeCell ref="B2136:C2136"/>
    <mergeCell ref="B2137:C2137"/>
    <mergeCell ref="B2141:C2141"/>
    <mergeCell ref="B2142:C2142"/>
    <mergeCell ref="B2219:H2219"/>
    <mergeCell ref="B2223:D2223"/>
    <mergeCell ref="B2224:D2224"/>
    <mergeCell ref="B2225:D2225"/>
    <mergeCell ref="B2226:D2226"/>
    <mergeCell ref="E2230:F2230"/>
    <mergeCell ref="B2193:C2193"/>
    <mergeCell ref="F2202:G2202"/>
    <mergeCell ref="F2209:H2209"/>
    <mergeCell ref="A2213:H2213"/>
    <mergeCell ref="A2214:H2215"/>
    <mergeCell ref="A2216:H2216"/>
    <mergeCell ref="E2181:F2181"/>
    <mergeCell ref="B2185:C2185"/>
    <mergeCell ref="B2186:C2186"/>
    <mergeCell ref="B2187:C2187"/>
    <mergeCell ref="B2191:C2191"/>
    <mergeCell ref="B2192:C2192"/>
    <mergeCell ref="A2266:H2267"/>
    <mergeCell ref="A2268:H2268"/>
    <mergeCell ref="B2271:H2271"/>
    <mergeCell ref="B2275:D2275"/>
    <mergeCell ref="B2276:D2276"/>
    <mergeCell ref="B2277:D2277"/>
    <mergeCell ref="B2243:C2243"/>
    <mergeCell ref="B2244:C2244"/>
    <mergeCell ref="B2245:C2245"/>
    <mergeCell ref="F2254:G2254"/>
    <mergeCell ref="F2261:H2261"/>
    <mergeCell ref="A2265:H2265"/>
    <mergeCell ref="E2231:F2231"/>
    <mergeCell ref="E2232:F2232"/>
    <mergeCell ref="E2233:F2233"/>
    <mergeCell ref="B2237:C2237"/>
    <mergeCell ref="B2238:C2238"/>
    <mergeCell ref="B2239:C2239"/>
    <mergeCell ref="F2313:H2313"/>
    <mergeCell ref="A2317:H2317"/>
    <mergeCell ref="A2318:H2319"/>
    <mergeCell ref="A2320:H2320"/>
    <mergeCell ref="B2323:H2323"/>
    <mergeCell ref="B2327:D2327"/>
    <mergeCell ref="B2290:C2290"/>
    <mergeCell ref="B2291:C2291"/>
    <mergeCell ref="B2295:C2295"/>
    <mergeCell ref="B2296:C2296"/>
    <mergeCell ref="B2297:C2297"/>
    <mergeCell ref="F2306:G2306"/>
    <mergeCell ref="B2278:D2278"/>
    <mergeCell ref="E2282:F2282"/>
    <mergeCell ref="E2283:F2283"/>
    <mergeCell ref="E2284:F2284"/>
    <mergeCell ref="E2285:F2285"/>
    <mergeCell ref="B2289:C2289"/>
    <mergeCell ref="B2349:C2349"/>
    <mergeCell ref="F2358:G2358"/>
    <mergeCell ref="F2365:H2365"/>
    <mergeCell ref="A2369:H2369"/>
    <mergeCell ref="A2370:H2371"/>
    <mergeCell ref="A2372:H2372"/>
    <mergeCell ref="E2337:F2337"/>
    <mergeCell ref="B2341:C2341"/>
    <mergeCell ref="B2342:C2342"/>
    <mergeCell ref="B2343:C2343"/>
    <mergeCell ref="B2347:C2347"/>
    <mergeCell ref="B2348:C2348"/>
    <mergeCell ref="B2328:D2328"/>
    <mergeCell ref="B2329:D2329"/>
    <mergeCell ref="B2330:D2330"/>
    <mergeCell ref="E2334:F2334"/>
    <mergeCell ref="E2335:F2335"/>
    <mergeCell ref="E2336:F2336"/>
    <mergeCell ref="B2399:C2399"/>
    <mergeCell ref="B2400:C2400"/>
    <mergeCell ref="B2401:C2401"/>
    <mergeCell ref="F2410:G2410"/>
    <mergeCell ref="F2417:H2417"/>
    <mergeCell ref="A2421:H2421"/>
    <mergeCell ref="E2387:F2387"/>
    <mergeCell ref="E2388:F2388"/>
    <mergeCell ref="E2389:F2389"/>
    <mergeCell ref="B2393:C2393"/>
    <mergeCell ref="B2394:C2394"/>
    <mergeCell ref="B2395:C2395"/>
    <mergeCell ref="B2375:H2375"/>
    <mergeCell ref="B2379:D2379"/>
    <mergeCell ref="B2380:D2380"/>
    <mergeCell ref="B2381:D2381"/>
    <mergeCell ref="B2382:D2382"/>
    <mergeCell ref="E2386:F2386"/>
    <mergeCell ref="B2446:C2446"/>
    <mergeCell ref="B2447:C2447"/>
    <mergeCell ref="B2451:C2451"/>
    <mergeCell ref="B2452:C2452"/>
    <mergeCell ref="B2453:C2453"/>
    <mergeCell ref="F2462:G2462"/>
    <mergeCell ref="B2434:D2434"/>
    <mergeCell ref="E2438:F2438"/>
    <mergeCell ref="E2439:F2439"/>
    <mergeCell ref="E2440:F2440"/>
    <mergeCell ref="E2441:F2441"/>
    <mergeCell ref="B2445:C2445"/>
    <mergeCell ref="A2422:H2423"/>
    <mergeCell ref="A2424:H2424"/>
    <mergeCell ref="B2427:H2427"/>
    <mergeCell ref="B2431:D2431"/>
    <mergeCell ref="B2432:D2432"/>
    <mergeCell ref="B2433:D2433"/>
    <mergeCell ref="B2495:C2495"/>
    <mergeCell ref="B2496:C2496"/>
    <mergeCell ref="B2500:C2500"/>
    <mergeCell ref="B2501:C2501"/>
    <mergeCell ref="B2502:C2502"/>
    <mergeCell ref="F2511:G2511"/>
    <mergeCell ref="B2483:D2483"/>
    <mergeCell ref="E2487:F2487"/>
    <mergeCell ref="E2488:F2488"/>
    <mergeCell ref="E2489:F2489"/>
    <mergeCell ref="E2490:F2490"/>
    <mergeCell ref="B2494:C2494"/>
    <mergeCell ref="F2469:H2469"/>
    <mergeCell ref="A2472:H2472"/>
    <mergeCell ref="A2473:H2474"/>
    <mergeCell ref="A2475:H2475"/>
    <mergeCell ref="B2478:H2478"/>
    <mergeCell ref="B2482:D2482"/>
    <mergeCell ref="B2545:C2545"/>
    <mergeCell ref="B2546:C2546"/>
    <mergeCell ref="B2550:C2550"/>
    <mergeCell ref="B2551:C2551"/>
    <mergeCell ref="B2552:C2552"/>
    <mergeCell ref="F2561:G2561"/>
    <mergeCell ref="B2533:D2533"/>
    <mergeCell ref="E2537:F2537"/>
    <mergeCell ref="E2538:F2538"/>
    <mergeCell ref="E2539:F2539"/>
    <mergeCell ref="E2540:F2540"/>
    <mergeCell ref="B2544:C2544"/>
    <mergeCell ref="F2518:H2518"/>
    <mergeCell ref="A2522:H2522"/>
    <mergeCell ref="A2523:H2524"/>
    <mergeCell ref="A2525:H2525"/>
    <mergeCell ref="B2528:H2528"/>
    <mergeCell ref="B2532:D2532"/>
    <mergeCell ref="B2595:C2595"/>
    <mergeCell ref="B2596:C2596"/>
    <mergeCell ref="B2600:C2600"/>
    <mergeCell ref="B2601:C2601"/>
    <mergeCell ref="B2602:C2602"/>
    <mergeCell ref="F2611:G2611"/>
    <mergeCell ref="B2583:D2583"/>
    <mergeCell ref="E2587:F2587"/>
    <mergeCell ref="E2588:F2588"/>
    <mergeCell ref="E2589:F2589"/>
    <mergeCell ref="E2590:F2590"/>
    <mergeCell ref="B2594:C2594"/>
    <mergeCell ref="F2568:H2568"/>
    <mergeCell ref="A2572:H2572"/>
    <mergeCell ref="A2573:H2574"/>
    <mergeCell ref="A2575:H2575"/>
    <mergeCell ref="B2578:H2578"/>
    <mergeCell ref="B2582:D2582"/>
    <mergeCell ref="B2645:C2645"/>
    <mergeCell ref="B2646:C2646"/>
    <mergeCell ref="B2650:C2650"/>
    <mergeCell ref="B2651:C2651"/>
    <mergeCell ref="B2652:C2652"/>
    <mergeCell ref="F2661:G2661"/>
    <mergeCell ref="B2633:D2633"/>
    <mergeCell ref="E2637:F2637"/>
    <mergeCell ref="E2638:F2638"/>
    <mergeCell ref="E2639:F2639"/>
    <mergeCell ref="E2640:F2640"/>
    <mergeCell ref="B2644:C2644"/>
    <mergeCell ref="F2618:H2618"/>
    <mergeCell ref="A2622:H2622"/>
    <mergeCell ref="A2623:H2624"/>
    <mergeCell ref="A2625:H2625"/>
    <mergeCell ref="B2628:H2628"/>
    <mergeCell ref="B2632:D2632"/>
    <mergeCell ref="F2717:H2717"/>
    <mergeCell ref="B2694:C2694"/>
    <mergeCell ref="B2695:C2695"/>
    <mergeCell ref="B2699:C2699"/>
    <mergeCell ref="B2700:C2700"/>
    <mergeCell ref="B2701:C2701"/>
    <mergeCell ref="F2710:G2710"/>
    <mergeCell ref="B2682:D2682"/>
    <mergeCell ref="E2686:F2686"/>
    <mergeCell ref="E2687:F2687"/>
    <mergeCell ref="E2688:F2688"/>
    <mergeCell ref="E2689:F2689"/>
    <mergeCell ref="B2693:C2693"/>
    <mergeCell ref="F2668:H2668"/>
    <mergeCell ref="A2671:H2671"/>
    <mergeCell ref="A2672:H2673"/>
    <mergeCell ref="A2674:H2674"/>
    <mergeCell ref="B2677:H2677"/>
    <mergeCell ref="B2681:D2681"/>
  </mergeCells>
  <printOptions horizontalCentered="1"/>
  <pageMargins left="0.74803149606299213" right="0.74803149606299213" top="1.3779527559055118" bottom="0.98425196850393704" header="0" footer="0"/>
  <pageSetup scale="52" orientation="portrait" r:id="rId1"/>
  <headerFooter alignWithMargins="0"/>
  <rowBreaks count="49" manualBreakCount="49">
    <brk id="62" max="7" man="1"/>
    <brk id="117" max="7" man="1"/>
    <brk id="174" max="7" man="1"/>
    <brk id="230" max="7" man="1"/>
    <brk id="286" max="7" man="1"/>
    <brk id="340" max="7" man="1"/>
    <brk id="396" max="7" man="1"/>
    <brk id="451" max="7" man="1"/>
    <brk id="506" max="7" man="1"/>
    <brk id="556" max="7" man="1"/>
    <brk id="609" max="7" man="1"/>
    <brk id="667" max="7" man="1"/>
    <brk id="725" max="7" man="1"/>
    <brk id="783" max="7" man="1"/>
    <brk id="841" max="7" man="1"/>
    <brk id="898" max="7" man="1"/>
    <brk id="952" max="7" man="1"/>
    <brk id="1006" max="7" man="1"/>
    <brk id="1060" max="7" man="1"/>
    <brk id="1115" max="7" man="1"/>
    <brk id="1169" max="7" man="1"/>
    <brk id="1224" max="7" man="1"/>
    <brk id="1276" max="7" man="1"/>
    <brk id="1328" max="7" man="1"/>
    <brk id="1379" max="7" man="1"/>
    <brk id="1433" max="7" man="1"/>
    <brk id="1488" max="7" man="1"/>
    <brk id="1542" max="7" man="1"/>
    <brk id="1599" max="7" man="1"/>
    <brk id="1656" max="7" man="1"/>
    <brk id="1713" max="7" man="1"/>
    <brk id="1770" max="7" man="1"/>
    <brk id="1827" max="7" man="1"/>
    <brk id="1884" max="7" man="1"/>
    <brk id="1941" max="7" man="1"/>
    <brk id="1995" max="7" man="1"/>
    <brk id="2051" max="7" man="1"/>
    <brk id="2101" max="7" man="1"/>
    <brk id="2161" max="7" man="1"/>
    <brk id="2211" max="7" man="1"/>
    <brk id="2263" max="7" man="1"/>
    <brk id="2315" max="7" man="1"/>
    <brk id="2367" max="7" man="1"/>
    <brk id="2419" max="7" man="1"/>
    <brk id="2471" max="7" man="1"/>
    <brk id="2520" max="7" man="1"/>
    <brk id="2570" max="7" man="1"/>
    <brk id="2620" max="7" man="1"/>
    <brk id="2670" max="7"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47"/>
  <sheetViews>
    <sheetView view="pageBreakPreview" topLeftCell="A568" zoomScale="70" zoomScaleNormal="80" zoomScaleSheetLayoutView="70" workbookViewId="0">
      <selection activeCell="A579" sqref="A579:IV585"/>
    </sheetView>
  </sheetViews>
  <sheetFormatPr baseColWidth="10" defaultColWidth="11.44140625" defaultRowHeight="15.6" x14ac:dyDescent="0.3"/>
  <cols>
    <col min="1" max="1" width="17.88671875" style="100" customWidth="1"/>
    <col min="2" max="2" width="24.109375" style="100" customWidth="1"/>
    <col min="3" max="4" width="12.88671875" style="100" customWidth="1"/>
    <col min="5" max="5" width="21.33203125" style="100" customWidth="1"/>
    <col min="6" max="6" width="22.44140625" style="101" customWidth="1"/>
    <col min="7" max="7" width="18.6640625" style="100" customWidth="1"/>
    <col min="8" max="8" width="25.109375" style="101" customWidth="1"/>
    <col min="9" max="9" width="11.44140625" style="5"/>
    <col min="10" max="10" width="16.109375" style="5" bestFit="1" customWidth="1"/>
    <col min="11" max="16384" width="11.44140625" style="5"/>
  </cols>
  <sheetData>
    <row r="1" spans="1:8" x14ac:dyDescent="0.3">
      <c r="A1" s="1"/>
      <c r="B1" s="2"/>
      <c r="C1" s="2"/>
      <c r="D1" s="2"/>
      <c r="E1" s="2"/>
      <c r="F1" s="3"/>
      <c r="G1" s="2"/>
      <c r="H1" s="4"/>
    </row>
    <row r="2" spans="1:8" ht="89.4" customHeight="1" thickBot="1" x14ac:dyDescent="0.55000000000000004">
      <c r="A2" s="772" t="s">
        <v>0</v>
      </c>
      <c r="B2" s="773"/>
      <c r="C2" s="773"/>
      <c r="D2" s="773"/>
      <c r="E2" s="773"/>
      <c r="F2" s="773"/>
      <c r="G2" s="773"/>
      <c r="H2" s="774"/>
    </row>
    <row r="3" spans="1:8" ht="16.5" customHeight="1" thickTop="1" x14ac:dyDescent="0.3">
      <c r="A3" s="704" t="s">
        <v>1</v>
      </c>
      <c r="B3" s="705"/>
      <c r="C3" s="705"/>
      <c r="D3" s="705"/>
      <c r="E3" s="705"/>
      <c r="F3" s="705"/>
      <c r="G3" s="705"/>
      <c r="H3" s="706"/>
    </row>
    <row r="4" spans="1:8" x14ac:dyDescent="0.3">
      <c r="A4" s="707"/>
      <c r="B4" s="708"/>
      <c r="C4" s="708"/>
      <c r="D4" s="708"/>
      <c r="E4" s="708"/>
      <c r="F4" s="708"/>
      <c r="G4" s="708"/>
      <c r="H4" s="709"/>
    </row>
    <row r="5" spans="1:8" x14ac:dyDescent="0.3">
      <c r="A5" s="710" t="s">
        <v>2</v>
      </c>
      <c r="B5" s="711"/>
      <c r="C5" s="711"/>
      <c r="D5" s="711"/>
      <c r="E5" s="711"/>
      <c r="F5" s="711"/>
      <c r="G5" s="711"/>
      <c r="H5" s="712"/>
    </row>
    <row r="6" spans="1:8" x14ac:dyDescent="0.3">
      <c r="A6" s="6"/>
      <c r="B6" s="7"/>
      <c r="C6" s="7"/>
      <c r="D6" s="7"/>
      <c r="E6" s="7"/>
      <c r="F6" s="8"/>
      <c r="G6" s="7"/>
      <c r="H6" s="9"/>
    </row>
    <row r="7" spans="1:8" x14ac:dyDescent="0.3">
      <c r="A7" s="10" t="s">
        <v>3</v>
      </c>
      <c r="B7" s="11" t="str">
        <f>+'[1]BASE DEL PRESUPUESTO'!B82</f>
        <v>3.2.1</v>
      </c>
      <c r="C7" s="12" t="s">
        <v>4</v>
      </c>
      <c r="D7" s="11" t="str">
        <f>+'[1]BASE DEL PRESUPUESTO'!D82</f>
        <v>UND</v>
      </c>
      <c r="E7" s="13" t="s">
        <v>5</v>
      </c>
      <c r="F7" s="14">
        <f>+H40</f>
        <v>80222.389999999985</v>
      </c>
      <c r="G7" s="12" t="s">
        <v>6</v>
      </c>
      <c r="H7" s="15" t="s">
        <v>7</v>
      </c>
    </row>
    <row r="8" spans="1:8" ht="86.25" customHeight="1" x14ac:dyDescent="0.3">
      <c r="A8" s="16" t="s">
        <v>8</v>
      </c>
      <c r="B8" s="713" t="str">
        <f>+'[1]BASE DEL PRESUPUESTO'!C82</f>
        <v xml:space="preserve">Desmonte, retiro y reintalación de salida para sensor de humo fotoeléctrico , termico  y elementos activos del sistema, estación manual y estrobo multicandela; (incluye desmonte del cableado en cable fplr 2x16 awg, desmonte de tuberia conduit emt de 3/4", coraza LT de 3/4", cajas de paso, conectores, soporteria necesaria, perfiles riel chanel donde se requiera, grapas, pernos de anclaje, abrazaderas y demas elémentos consumibles para su correcta ejecución ,reinstalación) y puesta en funcionamiento).						</v>
      </c>
      <c r="C8" s="713"/>
      <c r="D8" s="713"/>
      <c r="E8" s="713"/>
      <c r="F8" s="713"/>
      <c r="G8" s="713"/>
      <c r="H8" s="714"/>
    </row>
    <row r="9" spans="1:8" ht="16.2" thickBot="1" x14ac:dyDescent="0.35">
      <c r="A9" s="17"/>
      <c r="B9" s="18"/>
      <c r="C9" s="18"/>
      <c r="D9" s="18"/>
      <c r="E9" s="18"/>
      <c r="F9" s="19"/>
      <c r="G9" s="18"/>
      <c r="H9" s="20"/>
    </row>
    <row r="10" spans="1:8" ht="16.2" thickTop="1" x14ac:dyDescent="0.3">
      <c r="A10" s="21" t="s">
        <v>9</v>
      </c>
      <c r="B10" s="7"/>
      <c r="C10" s="7"/>
      <c r="D10" s="7"/>
      <c r="E10" s="22"/>
      <c r="F10" s="8"/>
      <c r="G10" s="7"/>
      <c r="H10" s="9"/>
    </row>
    <row r="11" spans="1:8" x14ac:dyDescent="0.3">
      <c r="A11" s="23" t="s">
        <v>10</v>
      </c>
      <c r="B11" s="24" t="s">
        <v>11</v>
      </c>
      <c r="C11" s="25"/>
      <c r="D11" s="25"/>
      <c r="E11" s="26" t="s">
        <v>12</v>
      </c>
      <c r="F11" s="27" t="s">
        <v>13</v>
      </c>
      <c r="G11" s="26" t="s">
        <v>14</v>
      </c>
      <c r="H11" s="28" t="s">
        <v>15</v>
      </c>
    </row>
    <row r="12" spans="1:8" ht="15.75" customHeight="1" x14ac:dyDescent="0.3">
      <c r="A12" s="29"/>
      <c r="B12" s="747" t="str">
        <f>'[1]Estudio de Mercado'!C128</f>
        <v>Grapa metálica aleta doble 3/4"</v>
      </c>
      <c r="C12" s="733"/>
      <c r="D12" s="734"/>
      <c r="E12" s="30">
        <v>4</v>
      </c>
      <c r="F12" s="31" t="s">
        <v>13</v>
      </c>
      <c r="G12" s="32">
        <f>'[1]Estudio de Mercado'!P128</f>
        <v>477</v>
      </c>
      <c r="H12" s="33">
        <f t="shared" ref="H12:H18" si="0">+E12*G12</f>
        <v>1908</v>
      </c>
    </row>
    <row r="13" spans="1:8" x14ac:dyDescent="0.3">
      <c r="A13" s="29"/>
      <c r="B13" s="747" t="str">
        <f>'[1]Estudio de Mercado'!C96</f>
        <v>Varilla roscada 3/8" x 3m zincada</v>
      </c>
      <c r="C13" s="733"/>
      <c r="D13" s="734"/>
      <c r="E13" s="30">
        <v>0.2</v>
      </c>
      <c r="F13" s="31" t="s">
        <v>16</v>
      </c>
      <c r="G13" s="32">
        <f>'[1]Estudio de Mercado'!P96</f>
        <v>10514</v>
      </c>
      <c r="H13" s="33">
        <f t="shared" si="0"/>
        <v>2102.8000000000002</v>
      </c>
    </row>
    <row r="14" spans="1:8" x14ac:dyDescent="0.3">
      <c r="A14" s="29"/>
      <c r="B14" s="747" t="str">
        <f>'[1]Estudio de Mercado'!C98</f>
        <v>Riel chanel 4x2x3m troquelado</v>
      </c>
      <c r="C14" s="733"/>
      <c r="D14" s="734"/>
      <c r="E14" s="30">
        <v>0.12</v>
      </c>
      <c r="F14" s="31" t="s">
        <v>16</v>
      </c>
      <c r="G14" s="34">
        <f>'[1]Estudio de Mercado'!P98</f>
        <v>35776</v>
      </c>
      <c r="H14" s="33">
        <f t="shared" si="0"/>
        <v>4293.12</v>
      </c>
    </row>
    <row r="15" spans="1:8" x14ac:dyDescent="0.3">
      <c r="A15" s="29"/>
      <c r="B15" s="715" t="s">
        <v>17</v>
      </c>
      <c r="C15" s="716"/>
      <c r="D15" s="717"/>
      <c r="E15" s="30">
        <v>1</v>
      </c>
      <c r="F15" s="31" t="s">
        <v>18</v>
      </c>
      <c r="G15" s="34">
        <f>'[1]Estudio de Mercado'!P234</f>
        <v>2556</v>
      </c>
      <c r="H15" s="33">
        <f t="shared" si="0"/>
        <v>2556</v>
      </c>
    </row>
    <row r="16" spans="1:8" x14ac:dyDescent="0.3">
      <c r="A16" s="35"/>
      <c r="B16" s="715"/>
      <c r="C16" s="716"/>
      <c r="D16" s="717"/>
      <c r="E16" s="30"/>
      <c r="F16" s="31"/>
      <c r="G16" s="34"/>
      <c r="H16" s="33">
        <f t="shared" si="0"/>
        <v>0</v>
      </c>
    </row>
    <row r="17" spans="1:8" x14ac:dyDescent="0.3">
      <c r="A17" s="35"/>
      <c r="B17" s="715"/>
      <c r="C17" s="733"/>
      <c r="D17" s="734"/>
      <c r="E17" s="30"/>
      <c r="F17" s="31"/>
      <c r="G17" s="34"/>
      <c r="H17" s="33">
        <f t="shared" si="0"/>
        <v>0</v>
      </c>
    </row>
    <row r="18" spans="1:8" x14ac:dyDescent="0.3">
      <c r="A18" s="35"/>
      <c r="B18" s="715"/>
      <c r="C18" s="716"/>
      <c r="D18" s="717"/>
      <c r="E18" s="30"/>
      <c r="F18" s="31"/>
      <c r="G18" s="34"/>
      <c r="H18" s="33">
        <f t="shared" si="0"/>
        <v>0</v>
      </c>
    </row>
    <row r="19" spans="1:8" x14ac:dyDescent="0.3">
      <c r="A19" s="21" t="s">
        <v>19</v>
      </c>
      <c r="B19" s="7"/>
      <c r="C19" s="7"/>
      <c r="D19" s="7"/>
      <c r="E19" s="22"/>
      <c r="F19" s="8"/>
      <c r="G19" s="36"/>
      <c r="H19" s="37">
        <f>ROUND(SUM(H12:H18),0)</f>
        <v>10860</v>
      </c>
    </row>
    <row r="20" spans="1:8" x14ac:dyDescent="0.3">
      <c r="A20" s="6"/>
      <c r="B20" s="7"/>
      <c r="C20" s="7"/>
      <c r="D20" s="7"/>
      <c r="E20" s="22"/>
      <c r="F20" s="8"/>
      <c r="G20" s="7"/>
      <c r="H20" s="9"/>
    </row>
    <row r="21" spans="1:8" x14ac:dyDescent="0.3">
      <c r="A21" s="21" t="s">
        <v>20</v>
      </c>
      <c r="B21" s="7"/>
      <c r="C21" s="7"/>
      <c r="D21" s="7"/>
      <c r="E21" s="22"/>
      <c r="F21" s="8"/>
      <c r="G21" s="7"/>
      <c r="H21" s="9"/>
    </row>
    <row r="22" spans="1:8" x14ac:dyDescent="0.3">
      <c r="A22" s="23" t="s">
        <v>10</v>
      </c>
      <c r="B22" s="26" t="s">
        <v>11</v>
      </c>
      <c r="C22" s="26" t="s">
        <v>12</v>
      </c>
      <c r="D22" s="26" t="s">
        <v>13</v>
      </c>
      <c r="E22" s="718" t="s">
        <v>21</v>
      </c>
      <c r="F22" s="719"/>
      <c r="G22" s="26" t="s">
        <v>22</v>
      </c>
      <c r="H22" s="38" t="s">
        <v>14</v>
      </c>
    </row>
    <row r="23" spans="1:8" ht="63" customHeight="1" x14ac:dyDescent="0.3">
      <c r="A23" s="29"/>
      <c r="B23" s="39" t="s">
        <v>23</v>
      </c>
      <c r="C23" s="40">
        <v>1</v>
      </c>
      <c r="D23" s="40" t="s">
        <v>24</v>
      </c>
      <c r="E23" s="720">
        <f>+'[1]1- CUADRILLAS'!$D$47</f>
        <v>53500</v>
      </c>
      <c r="F23" s="721"/>
      <c r="G23" s="41">
        <v>1.2104745794392522</v>
      </c>
      <c r="H23" s="42">
        <f>((E23+F23)*C23)*G23</f>
        <v>64760.389999999992</v>
      </c>
    </row>
    <row r="24" spans="1:8" x14ac:dyDescent="0.3">
      <c r="A24" s="43"/>
      <c r="B24" s="44"/>
      <c r="C24" s="40"/>
      <c r="D24" s="40"/>
      <c r="E24" s="768"/>
      <c r="F24" s="769"/>
      <c r="G24" s="41"/>
      <c r="H24" s="42">
        <f>((E24+F24)*C24)*G24</f>
        <v>0</v>
      </c>
    </row>
    <row r="25" spans="1:8" x14ac:dyDescent="0.3">
      <c r="A25" s="43"/>
      <c r="B25" s="44"/>
      <c r="C25" s="40"/>
      <c r="D25" s="40"/>
      <c r="E25" s="722"/>
      <c r="F25" s="723"/>
      <c r="G25" s="40"/>
      <c r="H25" s="42"/>
    </row>
    <row r="26" spans="1:8" x14ac:dyDescent="0.3">
      <c r="A26" s="21" t="s">
        <v>25</v>
      </c>
      <c r="B26" s="7"/>
      <c r="C26" s="7"/>
      <c r="D26" s="7"/>
      <c r="E26" s="22"/>
      <c r="F26" s="8"/>
      <c r="G26" s="7"/>
      <c r="H26" s="37">
        <f>SUM(H23:H25)</f>
        <v>64760.389999999992</v>
      </c>
    </row>
    <row r="27" spans="1:8" x14ac:dyDescent="0.3">
      <c r="A27" s="6"/>
      <c r="B27" s="7"/>
      <c r="C27" s="7"/>
      <c r="D27" s="7"/>
      <c r="E27" s="22"/>
      <c r="F27" s="8"/>
      <c r="G27" s="7"/>
      <c r="H27" s="9"/>
    </row>
    <row r="28" spans="1:8" x14ac:dyDescent="0.3">
      <c r="A28" s="21" t="s">
        <v>26</v>
      </c>
      <c r="B28" s="7"/>
      <c r="C28" s="7"/>
      <c r="D28" s="7"/>
      <c r="E28" s="22"/>
      <c r="F28" s="8"/>
      <c r="G28" s="7"/>
      <c r="H28" s="9"/>
    </row>
    <row r="29" spans="1:8" x14ac:dyDescent="0.3">
      <c r="A29" s="23" t="s">
        <v>10</v>
      </c>
      <c r="B29" s="718" t="s">
        <v>11</v>
      </c>
      <c r="C29" s="719"/>
      <c r="D29" s="26" t="s">
        <v>12</v>
      </c>
      <c r="E29" s="26" t="s">
        <v>13</v>
      </c>
      <c r="F29" s="27" t="s">
        <v>22</v>
      </c>
      <c r="G29" s="26" t="s">
        <v>27</v>
      </c>
      <c r="H29" s="38" t="s">
        <v>14</v>
      </c>
    </row>
    <row r="30" spans="1:8" x14ac:dyDescent="0.3">
      <c r="A30" s="43"/>
      <c r="B30" s="724" t="s">
        <v>28</v>
      </c>
      <c r="C30" s="725"/>
      <c r="D30" s="40">
        <v>1</v>
      </c>
      <c r="E30" s="40" t="s">
        <v>29</v>
      </c>
      <c r="F30" s="41">
        <v>0.16</v>
      </c>
      <c r="G30" s="40">
        <f>+H26*0.1</f>
        <v>6476.0389999999998</v>
      </c>
      <c r="H30" s="42">
        <f>+G30*D30*F30</f>
        <v>1036.16624</v>
      </c>
    </row>
    <row r="31" spans="1:8" x14ac:dyDescent="0.3">
      <c r="A31" s="43"/>
      <c r="B31" s="724" t="s">
        <v>30</v>
      </c>
      <c r="C31" s="725"/>
      <c r="D31" s="40">
        <v>1</v>
      </c>
      <c r="E31" s="40" t="s">
        <v>29</v>
      </c>
      <c r="F31" s="41">
        <v>0.12</v>
      </c>
      <c r="G31" s="40">
        <f>'[1]Estudio de Mercado'!P477</f>
        <v>26300</v>
      </c>
      <c r="H31" s="42">
        <f>+G31*D31*F31</f>
        <v>3156</v>
      </c>
    </row>
    <row r="32" spans="1:8" x14ac:dyDescent="0.3">
      <c r="A32" s="21" t="s">
        <v>31</v>
      </c>
      <c r="B32" s="7"/>
      <c r="C32" s="7"/>
      <c r="D32" s="7"/>
      <c r="E32" s="22"/>
      <c r="F32" s="8"/>
      <c r="G32" s="7"/>
      <c r="H32" s="37">
        <f>ROUND(SUM(H30:H31),0)</f>
        <v>4192</v>
      </c>
    </row>
    <row r="33" spans="1:8" x14ac:dyDescent="0.3">
      <c r="A33" s="6"/>
      <c r="B33" s="7"/>
      <c r="C33" s="7"/>
      <c r="D33" s="7"/>
      <c r="E33" s="22"/>
      <c r="F33" s="8"/>
      <c r="G33" s="7"/>
      <c r="H33" s="9"/>
    </row>
    <row r="34" spans="1:8" x14ac:dyDescent="0.3">
      <c r="A34" s="21" t="s">
        <v>32</v>
      </c>
      <c r="B34" s="7"/>
      <c r="C34" s="7"/>
      <c r="D34" s="7"/>
      <c r="E34" s="22"/>
      <c r="F34" s="8"/>
      <c r="G34" s="7"/>
      <c r="H34" s="9"/>
    </row>
    <row r="35" spans="1:8" x14ac:dyDescent="0.3">
      <c r="A35" s="23" t="s">
        <v>10</v>
      </c>
      <c r="B35" s="718" t="s">
        <v>11</v>
      </c>
      <c r="C35" s="719"/>
      <c r="D35" s="26" t="s">
        <v>13</v>
      </c>
      <c r="E35" s="26" t="s">
        <v>12</v>
      </c>
      <c r="F35" s="27" t="s">
        <v>33</v>
      </c>
      <c r="G35" s="26" t="s">
        <v>34</v>
      </c>
      <c r="H35" s="38" t="s">
        <v>14</v>
      </c>
    </row>
    <row r="36" spans="1:8" ht="15.75" customHeight="1" x14ac:dyDescent="0.3">
      <c r="A36" s="43"/>
      <c r="B36" s="724" t="s">
        <v>35</v>
      </c>
      <c r="C36" s="725"/>
      <c r="D36" s="40" t="s">
        <v>36</v>
      </c>
      <c r="E36" s="40">
        <v>1</v>
      </c>
      <c r="F36" s="45">
        <f>'[1]Estudio de Mercado'!P483</f>
        <v>102570</v>
      </c>
      <c r="G36" s="46">
        <v>4.0000000000000001E-3</v>
      </c>
      <c r="H36" s="42">
        <f>+F36*G36</f>
        <v>410.28000000000003</v>
      </c>
    </row>
    <row r="37" spans="1:8" x14ac:dyDescent="0.3">
      <c r="A37" s="43"/>
      <c r="B37" s="724"/>
      <c r="C37" s="725"/>
      <c r="D37" s="47"/>
      <c r="E37" s="47"/>
      <c r="F37" s="48"/>
      <c r="G37" s="49"/>
      <c r="H37" s="42"/>
    </row>
    <row r="38" spans="1:8" x14ac:dyDescent="0.3">
      <c r="A38" s="21" t="s">
        <v>37</v>
      </c>
      <c r="B38" s="7"/>
      <c r="C38" s="7"/>
      <c r="D38" s="7"/>
      <c r="E38" s="22"/>
      <c r="F38" s="8"/>
      <c r="G38" s="7"/>
      <c r="H38" s="37">
        <f>ROUND(SUM(H36:H37),0)</f>
        <v>410</v>
      </c>
    </row>
    <row r="39" spans="1:8" x14ac:dyDescent="0.3">
      <c r="A39" s="21"/>
      <c r="B39" s="7"/>
      <c r="C39" s="7"/>
      <c r="D39" s="7"/>
      <c r="E39" s="50"/>
      <c r="F39" s="8"/>
      <c r="G39" s="7"/>
      <c r="H39" s="51"/>
    </row>
    <row r="40" spans="1:8" x14ac:dyDescent="0.3">
      <c r="A40" s="21" t="s">
        <v>38</v>
      </c>
      <c r="B40" s="7"/>
      <c r="C40" s="7"/>
      <c r="D40" s="7"/>
      <c r="E40" s="22"/>
      <c r="F40" s="8"/>
      <c r="G40" s="7"/>
      <c r="H40" s="37">
        <f>H19+H26+H32+H38</f>
        <v>80222.389999999985</v>
      </c>
    </row>
    <row r="41" spans="1:8" x14ac:dyDescent="0.3">
      <c r="A41" s="21" t="s">
        <v>39</v>
      </c>
      <c r="B41" s="7"/>
      <c r="C41" s="7"/>
      <c r="D41" s="7"/>
      <c r="E41" s="22"/>
      <c r="F41" s="8"/>
      <c r="G41" s="7"/>
      <c r="H41" s="52">
        <f>+SUM(H42:H45)</f>
        <v>24026.605804999999</v>
      </c>
    </row>
    <row r="42" spans="1:8" x14ac:dyDescent="0.3">
      <c r="A42" s="21"/>
      <c r="B42" s="7"/>
      <c r="C42" s="7"/>
      <c r="D42" s="7"/>
      <c r="E42" s="22"/>
      <c r="F42" s="48" t="s">
        <v>40</v>
      </c>
      <c r="G42" s="53">
        <v>0.23</v>
      </c>
      <c r="H42" s="54">
        <f>+G42*H40</f>
        <v>18451.149699999998</v>
      </c>
    </row>
    <row r="43" spans="1:8" x14ac:dyDescent="0.3">
      <c r="A43" s="21"/>
      <c r="B43" s="7"/>
      <c r="C43" s="7"/>
      <c r="D43" s="7"/>
      <c r="E43" s="22"/>
      <c r="F43" s="48" t="s">
        <v>41</v>
      </c>
      <c r="G43" s="53">
        <v>0.01</v>
      </c>
      <c r="H43" s="54">
        <f>+G43*H40</f>
        <v>802.22389999999984</v>
      </c>
    </row>
    <row r="44" spans="1:8" x14ac:dyDescent="0.3">
      <c r="A44" s="21"/>
      <c r="B44" s="7"/>
      <c r="C44" s="7"/>
      <c r="D44" s="7"/>
      <c r="E44" s="22"/>
      <c r="F44" s="48" t="s">
        <v>42</v>
      </c>
      <c r="G44" s="53">
        <v>0.05</v>
      </c>
      <c r="H44" s="54">
        <f>+G44*H40</f>
        <v>4011.1194999999993</v>
      </c>
    </row>
    <row r="45" spans="1:8" x14ac:dyDescent="0.3">
      <c r="A45" s="21"/>
      <c r="B45" s="7"/>
      <c r="C45" s="7"/>
      <c r="D45" s="7"/>
      <c r="E45" s="22"/>
      <c r="F45" s="48" t="s">
        <v>43</v>
      </c>
      <c r="G45" s="53">
        <v>0.19</v>
      </c>
      <c r="H45" s="54">
        <f>+G45*H44</f>
        <v>762.11270499999989</v>
      </c>
    </row>
    <row r="46" spans="1:8" x14ac:dyDescent="0.3">
      <c r="A46" s="21"/>
      <c r="B46" s="7"/>
      <c r="C46" s="7"/>
      <c r="D46" s="7"/>
      <c r="E46" s="22"/>
      <c r="F46" s="726" t="s">
        <v>44</v>
      </c>
      <c r="G46" s="726"/>
      <c r="H46" s="55">
        <f>+ROUND(H40+H41,0)</f>
        <v>104249</v>
      </c>
    </row>
    <row r="47" spans="1:8" x14ac:dyDescent="0.3">
      <c r="A47" s="21"/>
      <c r="B47" s="7"/>
      <c r="C47" s="7"/>
      <c r="D47" s="7"/>
      <c r="E47" s="22"/>
      <c r="F47" s="8"/>
      <c r="G47" s="7"/>
      <c r="H47" s="56"/>
    </row>
    <row r="48" spans="1:8" ht="16.2" thickBot="1" x14ac:dyDescent="0.35">
      <c r="A48" s="17"/>
      <c r="B48" s="18"/>
      <c r="C48" s="7"/>
      <c r="D48" s="7"/>
      <c r="E48" s="22"/>
      <c r="F48" s="19"/>
      <c r="G48" s="18"/>
      <c r="H48" s="20"/>
    </row>
    <row r="49" spans="1:8" ht="16.2" thickTop="1" x14ac:dyDescent="0.3">
      <c r="A49" s="6"/>
      <c r="B49" s="7"/>
      <c r="C49" s="57"/>
      <c r="D49" s="58"/>
      <c r="E49" s="57"/>
      <c r="F49" s="8"/>
      <c r="G49" s="7"/>
      <c r="H49" s="59"/>
    </row>
    <row r="50" spans="1:8" x14ac:dyDescent="0.3">
      <c r="A50" s="6"/>
      <c r="B50" s="7"/>
      <c r="C50" s="22"/>
      <c r="D50" s="7"/>
      <c r="E50" s="22"/>
      <c r="F50" s="8"/>
      <c r="G50" s="7"/>
      <c r="H50" s="59"/>
    </row>
    <row r="51" spans="1:8" x14ac:dyDescent="0.3">
      <c r="A51" s="6"/>
      <c r="B51" s="7"/>
      <c r="C51" s="22"/>
      <c r="D51" s="7"/>
      <c r="E51" s="22"/>
      <c r="F51" s="8"/>
      <c r="G51" s="7"/>
      <c r="H51" s="59"/>
    </row>
    <row r="52" spans="1:8" x14ac:dyDescent="0.3">
      <c r="A52" s="6"/>
      <c r="B52" s="7"/>
      <c r="C52" s="22"/>
      <c r="D52" s="7"/>
      <c r="E52" s="22"/>
      <c r="F52" s="8"/>
      <c r="G52" s="7"/>
      <c r="H52" s="59"/>
    </row>
    <row r="53" spans="1:8" ht="16.2" thickBot="1" x14ac:dyDescent="0.35">
      <c r="A53" s="6"/>
      <c r="B53" s="7"/>
      <c r="C53" s="7"/>
      <c r="D53" s="7"/>
      <c r="E53" s="22"/>
      <c r="F53" s="699"/>
      <c r="G53" s="699"/>
      <c r="H53" s="700"/>
    </row>
    <row r="54" spans="1:8" x14ac:dyDescent="0.3">
      <c r="A54" s="60" t="s">
        <v>45</v>
      </c>
      <c r="B54" s="61"/>
      <c r="C54" s="61"/>
      <c r="D54" s="61"/>
      <c r="E54" s="22"/>
      <c r="F54" s="8" t="s">
        <v>46</v>
      </c>
      <c r="G54" s="7"/>
      <c r="H54" s="9"/>
    </row>
    <row r="55" spans="1:8" ht="16.2" thickBot="1" x14ac:dyDescent="0.35">
      <c r="A55" s="62"/>
      <c r="B55" s="63"/>
      <c r="C55" s="63"/>
      <c r="D55" s="63"/>
      <c r="E55" s="63"/>
      <c r="F55" s="64"/>
      <c r="G55" s="63"/>
      <c r="H55" s="65"/>
    </row>
    <row r="56" spans="1:8" x14ac:dyDescent="0.3">
      <c r="A56" s="66"/>
      <c r="B56" s="67"/>
      <c r="C56" s="67"/>
      <c r="D56" s="67"/>
      <c r="E56" s="67"/>
      <c r="F56" s="68"/>
      <c r="G56" s="67"/>
      <c r="H56" s="69"/>
    </row>
    <row r="57" spans="1:8" ht="88.2" customHeight="1" thickBot="1" x14ac:dyDescent="0.55000000000000004">
      <c r="A57" s="727" t="str">
        <f>+A2</f>
        <v>REPARACIONES LOCATIVAS LABORATORIO GENETICA REGIONAL NOR OCCIDENTE DEL INSTITUTO NACIONAL DE MEDICINA LEGAL Y CIENCIAS FORENSES.</v>
      </c>
      <c r="B57" s="728"/>
      <c r="C57" s="728"/>
      <c r="D57" s="728"/>
      <c r="E57" s="728"/>
      <c r="F57" s="728"/>
      <c r="G57" s="728"/>
      <c r="H57" s="729"/>
    </row>
    <row r="58" spans="1:8" ht="16.2" thickTop="1" x14ac:dyDescent="0.3">
      <c r="A58" s="704" t="str">
        <f>+A3</f>
        <v>PRESUPUESTO SISTEMA ELÉCTRICO, ILUMINACIÓN Y ALARMAS PARA EL PROYECTO DE REPARACIONES LOCATIVAS SECCION TUNJA- BOYACA DEL  INSTITUTO NACIONAL DE MEDICINA LEGAL Y CIENCIAS FORENSES</v>
      </c>
      <c r="B58" s="705"/>
      <c r="C58" s="705"/>
      <c r="D58" s="705"/>
      <c r="E58" s="705"/>
      <c r="F58" s="705"/>
      <c r="G58" s="705"/>
      <c r="H58" s="706"/>
    </row>
    <row r="59" spans="1:8" x14ac:dyDescent="0.3">
      <c r="A59" s="707"/>
      <c r="B59" s="708"/>
      <c r="C59" s="708"/>
      <c r="D59" s="708"/>
      <c r="E59" s="708"/>
      <c r="F59" s="708"/>
      <c r="G59" s="708"/>
      <c r="H59" s="709"/>
    </row>
    <row r="60" spans="1:8" x14ac:dyDescent="0.3">
      <c r="A60" s="710" t="s">
        <v>2</v>
      </c>
      <c r="B60" s="711"/>
      <c r="C60" s="711"/>
      <c r="D60" s="711"/>
      <c r="E60" s="711"/>
      <c r="F60" s="711"/>
      <c r="G60" s="711"/>
      <c r="H60" s="712"/>
    </row>
    <row r="61" spans="1:8" x14ac:dyDescent="0.3">
      <c r="A61" s="6"/>
      <c r="B61" s="7"/>
      <c r="C61" s="7"/>
      <c r="D61" s="7"/>
      <c r="E61" s="7"/>
      <c r="F61" s="8"/>
      <c r="G61" s="7"/>
      <c r="H61" s="9"/>
    </row>
    <row r="62" spans="1:8" x14ac:dyDescent="0.3">
      <c r="A62" s="10" t="s">
        <v>3</v>
      </c>
      <c r="B62" s="11" t="str">
        <f>+'[1]BASE DEL PRESUPUESTO'!B83</f>
        <v>3.2.2</v>
      </c>
      <c r="C62" s="12" t="s">
        <v>4</v>
      </c>
      <c r="D62" s="11" t="str">
        <f>+'[1]BASE DEL PRESUPUESTO'!D83</f>
        <v>UND</v>
      </c>
      <c r="E62" s="13" t="s">
        <v>5</v>
      </c>
      <c r="F62" s="14">
        <f>H95</f>
        <v>53873.8</v>
      </c>
      <c r="G62" s="12" t="s">
        <v>6</v>
      </c>
      <c r="H62" s="15" t="str">
        <f>+H7</f>
        <v>ENERO DE 2026</v>
      </c>
    </row>
    <row r="63" spans="1:8" ht="56.25" customHeight="1" x14ac:dyDescent="0.3">
      <c r="A63" s="16" t="s">
        <v>8</v>
      </c>
      <c r="B63" s="713" t="str">
        <f>+'[1]BASE DEL PRESUPUESTO'!C83</f>
        <v>Desmonte , retiro, mantenimiento y reinstalacion de sensor de humo electrico y elementos activos del sistema, estacion manual y estrobo multicandela (incluye verficacion y mantenimiento del cableado , tuberia, cajas de paso, soporteria y demas elementos del sistema para su correcta ejecucion, reinstalacion y puesta en funcionamiento).</v>
      </c>
      <c r="C63" s="713"/>
      <c r="D63" s="713"/>
      <c r="E63" s="713"/>
      <c r="F63" s="713"/>
      <c r="G63" s="713"/>
      <c r="H63" s="714"/>
    </row>
    <row r="64" spans="1:8" ht="16.2" thickBot="1" x14ac:dyDescent="0.35">
      <c r="A64" s="17"/>
      <c r="B64" s="18"/>
      <c r="C64" s="18"/>
      <c r="D64" s="18"/>
      <c r="E64" s="18"/>
      <c r="F64" s="19"/>
      <c r="G64" s="18"/>
      <c r="H64" s="20"/>
    </row>
    <row r="65" spans="1:8" ht="16.2" thickTop="1" x14ac:dyDescent="0.3">
      <c r="A65" s="21" t="s">
        <v>9</v>
      </c>
      <c r="B65" s="7"/>
      <c r="C65" s="7"/>
      <c r="D65" s="7"/>
      <c r="E65" s="22"/>
      <c r="F65" s="8"/>
      <c r="G65" s="7"/>
      <c r="H65" s="9"/>
    </row>
    <row r="66" spans="1:8" x14ac:dyDescent="0.3">
      <c r="A66" s="23" t="s">
        <v>10</v>
      </c>
      <c r="B66" s="24" t="s">
        <v>11</v>
      </c>
      <c r="C66" s="25"/>
      <c r="D66" s="25"/>
      <c r="E66" s="26" t="s">
        <v>12</v>
      </c>
      <c r="F66" s="27" t="s">
        <v>13</v>
      </c>
      <c r="G66" s="26" t="s">
        <v>14</v>
      </c>
      <c r="H66" s="28" t="s">
        <v>15</v>
      </c>
    </row>
    <row r="67" spans="1:8" ht="15.75" customHeight="1" x14ac:dyDescent="0.3">
      <c r="A67" s="29"/>
      <c r="B67" s="715" t="s">
        <v>17</v>
      </c>
      <c r="C67" s="716"/>
      <c r="D67" s="717"/>
      <c r="E67" s="30">
        <v>1</v>
      </c>
      <c r="F67" s="31" t="s">
        <v>18</v>
      </c>
      <c r="G67" s="34">
        <f>'[1]Estudio de Mercado'!P234</f>
        <v>2556</v>
      </c>
      <c r="H67" s="33">
        <f t="shared" ref="H67:H73" si="1">+E67*G67</f>
        <v>2556</v>
      </c>
    </row>
    <row r="68" spans="1:8" x14ac:dyDescent="0.3">
      <c r="A68" s="29"/>
      <c r="B68" s="715"/>
      <c r="C68" s="716"/>
      <c r="D68" s="717"/>
      <c r="E68" s="30"/>
      <c r="F68" s="31"/>
      <c r="G68" s="32"/>
      <c r="H68" s="33">
        <f t="shared" si="1"/>
        <v>0</v>
      </c>
    </row>
    <row r="69" spans="1:8" x14ac:dyDescent="0.3">
      <c r="A69" s="29"/>
      <c r="B69" s="715"/>
      <c r="C69" s="716"/>
      <c r="D69" s="717"/>
      <c r="E69" s="30"/>
      <c r="F69" s="31"/>
      <c r="G69" s="32"/>
      <c r="H69" s="33">
        <f t="shared" si="1"/>
        <v>0</v>
      </c>
    </row>
    <row r="70" spans="1:8" x14ac:dyDescent="0.3">
      <c r="A70" s="29"/>
      <c r="B70" s="715"/>
      <c r="C70" s="716"/>
      <c r="D70" s="717"/>
      <c r="E70" s="70"/>
      <c r="F70" s="31"/>
      <c r="G70" s="32"/>
      <c r="H70" s="33">
        <f t="shared" si="1"/>
        <v>0</v>
      </c>
    </row>
    <row r="71" spans="1:8" x14ac:dyDescent="0.3">
      <c r="A71" s="35"/>
      <c r="B71" s="715"/>
      <c r="C71" s="716"/>
      <c r="D71" s="717"/>
      <c r="E71" s="30"/>
      <c r="F71" s="31"/>
      <c r="G71" s="34"/>
      <c r="H71" s="33">
        <f t="shared" si="1"/>
        <v>0</v>
      </c>
    </row>
    <row r="72" spans="1:8" x14ac:dyDescent="0.3">
      <c r="A72" s="35"/>
      <c r="B72" s="715"/>
      <c r="C72" s="733"/>
      <c r="D72" s="734"/>
      <c r="E72" s="30"/>
      <c r="F72" s="31"/>
      <c r="G72" s="34"/>
      <c r="H72" s="33">
        <f t="shared" si="1"/>
        <v>0</v>
      </c>
    </row>
    <row r="73" spans="1:8" x14ac:dyDescent="0.3">
      <c r="A73" s="35"/>
      <c r="B73" s="715"/>
      <c r="C73" s="716"/>
      <c r="D73" s="717"/>
      <c r="E73" s="30"/>
      <c r="F73" s="31"/>
      <c r="G73" s="34"/>
      <c r="H73" s="33">
        <f t="shared" si="1"/>
        <v>0</v>
      </c>
    </row>
    <row r="74" spans="1:8" x14ac:dyDescent="0.3">
      <c r="A74" s="21" t="s">
        <v>19</v>
      </c>
      <c r="B74" s="7"/>
      <c r="C74" s="7"/>
      <c r="D74" s="7"/>
      <c r="E74" s="22"/>
      <c r="F74" s="8"/>
      <c r="G74" s="7"/>
      <c r="H74" s="37">
        <f>ROUND(SUM(H67:H73),0)</f>
        <v>2556</v>
      </c>
    </row>
    <row r="75" spans="1:8" x14ac:dyDescent="0.3">
      <c r="A75" s="6"/>
      <c r="B75" s="7"/>
      <c r="C75" s="7"/>
      <c r="D75" s="7"/>
      <c r="E75" s="22"/>
      <c r="F75" s="8"/>
      <c r="G75" s="7"/>
      <c r="H75" s="9"/>
    </row>
    <row r="76" spans="1:8" x14ac:dyDescent="0.3">
      <c r="A76" s="21" t="s">
        <v>20</v>
      </c>
      <c r="B76" s="7"/>
      <c r="C76" s="7"/>
      <c r="D76" s="7"/>
      <c r="E76" s="22"/>
      <c r="F76" s="8"/>
      <c r="G76" s="7"/>
      <c r="H76" s="9"/>
    </row>
    <row r="77" spans="1:8" ht="24.75" customHeight="1" x14ac:dyDescent="0.3">
      <c r="A77" s="23" t="s">
        <v>10</v>
      </c>
      <c r="B77" s="26" t="s">
        <v>11</v>
      </c>
      <c r="C77" s="71" t="s">
        <v>12</v>
      </c>
      <c r="D77" s="26" t="s">
        <v>13</v>
      </c>
      <c r="E77" s="718" t="s">
        <v>21</v>
      </c>
      <c r="F77" s="719"/>
      <c r="G77" s="26" t="s">
        <v>47</v>
      </c>
      <c r="H77" s="38" t="s">
        <v>14</v>
      </c>
    </row>
    <row r="78" spans="1:8" ht="61.5" customHeight="1" x14ac:dyDescent="0.3">
      <c r="A78" s="29"/>
      <c r="B78" s="72" t="s">
        <v>23</v>
      </c>
      <c r="C78" s="40">
        <v>1</v>
      </c>
      <c r="D78" s="40" t="s">
        <v>24</v>
      </c>
      <c r="E78" s="720">
        <f>+'[1]1- CUADRILLAS'!$D$47</f>
        <v>53500</v>
      </c>
      <c r="F78" s="721"/>
      <c r="G78" s="41">
        <v>0.91472523364485991</v>
      </c>
      <c r="H78" s="42">
        <f>((E78+F78)*C78)*G78</f>
        <v>48937.8</v>
      </c>
    </row>
    <row r="79" spans="1:8" x14ac:dyDescent="0.3">
      <c r="A79" s="43"/>
      <c r="B79" s="44"/>
      <c r="C79" s="40"/>
      <c r="D79" s="40"/>
      <c r="E79" s="722"/>
      <c r="F79" s="723"/>
      <c r="G79" s="41"/>
      <c r="H79" s="42">
        <f>((E79+F79)*C79)*G79</f>
        <v>0</v>
      </c>
    </row>
    <row r="80" spans="1:8" x14ac:dyDescent="0.3">
      <c r="A80" s="43"/>
      <c r="B80" s="44"/>
      <c r="C80" s="40"/>
      <c r="D80" s="40"/>
      <c r="E80" s="722"/>
      <c r="F80" s="723"/>
      <c r="G80" s="40"/>
      <c r="H80" s="42"/>
    </row>
    <row r="81" spans="1:8" x14ac:dyDescent="0.3">
      <c r="A81" s="21" t="s">
        <v>25</v>
      </c>
      <c r="B81" s="7"/>
      <c r="C81" s="7"/>
      <c r="D81" s="7"/>
      <c r="E81" s="22"/>
      <c r="F81" s="8"/>
      <c r="G81" s="7"/>
      <c r="H81" s="37">
        <f>SUM(H78:H80)</f>
        <v>48937.8</v>
      </c>
    </row>
    <row r="82" spans="1:8" x14ac:dyDescent="0.3">
      <c r="A82" s="6"/>
      <c r="B82" s="7"/>
      <c r="C82" s="7"/>
      <c r="D82" s="7"/>
      <c r="E82" s="22"/>
      <c r="F82" s="8"/>
      <c r="G82" s="7"/>
      <c r="H82" s="9"/>
    </row>
    <row r="83" spans="1:8" x14ac:dyDescent="0.3">
      <c r="A83" s="21" t="s">
        <v>26</v>
      </c>
      <c r="B83" s="7"/>
      <c r="C83" s="7"/>
      <c r="D83" s="7"/>
      <c r="E83" s="22"/>
      <c r="F83" s="8"/>
      <c r="G83" s="7"/>
      <c r="H83" s="9"/>
    </row>
    <row r="84" spans="1:8" x14ac:dyDescent="0.3">
      <c r="A84" s="23" t="s">
        <v>10</v>
      </c>
      <c r="B84" s="718" t="s">
        <v>11</v>
      </c>
      <c r="C84" s="719"/>
      <c r="D84" s="71" t="s">
        <v>12</v>
      </c>
      <c r="E84" s="26" t="s">
        <v>13</v>
      </c>
      <c r="F84" s="27" t="s">
        <v>22</v>
      </c>
      <c r="G84" s="26" t="s">
        <v>48</v>
      </c>
      <c r="H84" s="38" t="s">
        <v>14</v>
      </c>
    </row>
    <row r="85" spans="1:8" x14ac:dyDescent="0.3">
      <c r="A85" s="43"/>
      <c r="B85" s="724" t="s">
        <v>28</v>
      </c>
      <c r="C85" s="725"/>
      <c r="D85" s="40">
        <v>1</v>
      </c>
      <c r="E85" s="40" t="s">
        <v>29</v>
      </c>
      <c r="F85" s="41">
        <v>0.08</v>
      </c>
      <c r="G85" s="40">
        <f>+H81*0.1</f>
        <v>4893.7800000000007</v>
      </c>
      <c r="H85" s="42">
        <f>+G85*D85*F85</f>
        <v>391.50240000000008</v>
      </c>
    </row>
    <row r="86" spans="1:8" x14ac:dyDescent="0.3">
      <c r="A86" s="43"/>
      <c r="B86" s="724" t="s">
        <v>30</v>
      </c>
      <c r="C86" s="725"/>
      <c r="D86" s="40">
        <v>1</v>
      </c>
      <c r="E86" s="40" t="s">
        <v>29</v>
      </c>
      <c r="F86" s="41">
        <v>0.06</v>
      </c>
      <c r="G86" s="40">
        <f>'[1]Estudio de Mercado'!P477</f>
        <v>26300</v>
      </c>
      <c r="H86" s="42">
        <f>+G86*D86*F86</f>
        <v>1578</v>
      </c>
    </row>
    <row r="87" spans="1:8" x14ac:dyDescent="0.3">
      <c r="A87" s="21" t="s">
        <v>31</v>
      </c>
      <c r="B87" s="7"/>
      <c r="C87" s="7"/>
      <c r="D87" s="7"/>
      <c r="E87" s="22"/>
      <c r="F87" s="8"/>
      <c r="G87" s="7"/>
      <c r="H87" s="37">
        <f>ROUND(SUM(H85:H86),0)</f>
        <v>1970</v>
      </c>
    </row>
    <row r="88" spans="1:8" x14ac:dyDescent="0.3">
      <c r="A88" s="6"/>
      <c r="B88" s="7"/>
      <c r="C88" s="7"/>
      <c r="D88" s="7"/>
      <c r="E88" s="22"/>
      <c r="F88" s="8"/>
      <c r="G88" s="7"/>
      <c r="H88" s="9"/>
    </row>
    <row r="89" spans="1:8" x14ac:dyDescent="0.3">
      <c r="A89" s="21" t="s">
        <v>32</v>
      </c>
      <c r="B89" s="7"/>
      <c r="C89" s="7"/>
      <c r="D89" s="7"/>
      <c r="E89" s="22"/>
      <c r="F89" s="8"/>
      <c r="G89" s="7"/>
      <c r="H89" s="9"/>
    </row>
    <row r="90" spans="1:8" x14ac:dyDescent="0.3">
      <c r="A90" s="23" t="s">
        <v>10</v>
      </c>
      <c r="B90" s="718" t="s">
        <v>11</v>
      </c>
      <c r="C90" s="719"/>
      <c r="D90" s="26" t="s">
        <v>13</v>
      </c>
      <c r="E90" s="26" t="s">
        <v>12</v>
      </c>
      <c r="F90" s="27" t="s">
        <v>33</v>
      </c>
      <c r="G90" s="26" t="s">
        <v>34</v>
      </c>
      <c r="H90" s="38" t="s">
        <v>14</v>
      </c>
    </row>
    <row r="91" spans="1:8" x14ac:dyDescent="0.3">
      <c r="A91" s="43"/>
      <c r="B91" s="724" t="s">
        <v>35</v>
      </c>
      <c r="C91" s="725"/>
      <c r="D91" s="40" t="s">
        <v>36</v>
      </c>
      <c r="E91" s="40">
        <v>1</v>
      </c>
      <c r="F91" s="45">
        <f>'[1]Estudio de Mercado'!P483</f>
        <v>102570</v>
      </c>
      <c r="G91" s="46">
        <v>4.0000000000000001E-3</v>
      </c>
      <c r="H91" s="42">
        <f>+F91*G91</f>
        <v>410.28000000000003</v>
      </c>
    </row>
    <row r="92" spans="1:8" x14ac:dyDescent="0.3">
      <c r="A92" s="43"/>
      <c r="B92" s="724"/>
      <c r="C92" s="725"/>
      <c r="D92" s="47"/>
      <c r="E92" s="47"/>
      <c r="F92" s="48"/>
      <c r="G92" s="49"/>
      <c r="H92" s="42"/>
    </row>
    <row r="93" spans="1:8" x14ac:dyDescent="0.3">
      <c r="A93" s="21" t="s">
        <v>37</v>
      </c>
      <c r="B93" s="7"/>
      <c r="C93" s="7"/>
      <c r="D93" s="7"/>
      <c r="E93" s="22"/>
      <c r="F93" s="8"/>
      <c r="G93" s="7"/>
      <c r="H93" s="37">
        <f>ROUND(SUM(H91:H92),0)</f>
        <v>410</v>
      </c>
    </row>
    <row r="94" spans="1:8" x14ac:dyDescent="0.3">
      <c r="A94" s="21"/>
      <c r="B94" s="7"/>
      <c r="C94" s="7"/>
      <c r="D94" s="7"/>
      <c r="E94" s="50"/>
      <c r="F94" s="8"/>
      <c r="G94" s="7"/>
      <c r="H94" s="51"/>
    </row>
    <row r="95" spans="1:8" x14ac:dyDescent="0.3">
      <c r="A95" s="21" t="s">
        <v>38</v>
      </c>
      <c r="B95" s="7"/>
      <c r="C95" s="7"/>
      <c r="D95" s="7"/>
      <c r="E95" s="22"/>
      <c r="F95" s="8"/>
      <c r="G95" s="7"/>
      <c r="H95" s="37">
        <f>H74+H81+H87+H93</f>
        <v>53873.8</v>
      </c>
    </row>
    <row r="96" spans="1:8" x14ac:dyDescent="0.3">
      <c r="A96" s="21" t="s">
        <v>39</v>
      </c>
      <c r="B96" s="7"/>
      <c r="C96" s="7"/>
      <c r="D96" s="7"/>
      <c r="E96" s="22"/>
      <c r="F96" s="8"/>
      <c r="G96" s="7"/>
      <c r="H96" s="52">
        <f>+SUM(H97:H100)</f>
        <v>16135.203100000002</v>
      </c>
    </row>
    <row r="97" spans="1:8" x14ac:dyDescent="0.3">
      <c r="A97" s="21"/>
      <c r="B97" s="7"/>
      <c r="C97" s="7"/>
      <c r="D97" s="7"/>
      <c r="E97" s="22"/>
      <c r="F97" s="48" t="s">
        <v>40</v>
      </c>
      <c r="G97" s="53">
        <v>0.23</v>
      </c>
      <c r="H97" s="54">
        <f>+G97*H95</f>
        <v>12390.974000000002</v>
      </c>
    </row>
    <row r="98" spans="1:8" x14ac:dyDescent="0.3">
      <c r="A98" s="21"/>
      <c r="B98" s="7"/>
      <c r="C98" s="7"/>
      <c r="D98" s="7"/>
      <c r="E98" s="22"/>
      <c r="F98" s="48" t="s">
        <v>41</v>
      </c>
      <c r="G98" s="53">
        <v>0.01</v>
      </c>
      <c r="H98" s="54">
        <f>+G98*H95</f>
        <v>538.73800000000006</v>
      </c>
    </row>
    <row r="99" spans="1:8" x14ac:dyDescent="0.3">
      <c r="A99" s="21"/>
      <c r="B99" s="7"/>
      <c r="C99" s="7"/>
      <c r="D99" s="7"/>
      <c r="E99" s="22"/>
      <c r="F99" s="48" t="s">
        <v>42</v>
      </c>
      <c r="G99" s="53">
        <v>0.05</v>
      </c>
      <c r="H99" s="54">
        <f>+G99*H95</f>
        <v>2693.6900000000005</v>
      </c>
    </row>
    <row r="100" spans="1:8" x14ac:dyDescent="0.3">
      <c r="A100" s="21"/>
      <c r="B100" s="7"/>
      <c r="C100" s="7"/>
      <c r="D100" s="7"/>
      <c r="E100" s="22"/>
      <c r="F100" s="48" t="s">
        <v>43</v>
      </c>
      <c r="G100" s="53">
        <v>0.19</v>
      </c>
      <c r="H100" s="54">
        <f>+G100*H99</f>
        <v>511.80110000000008</v>
      </c>
    </row>
    <row r="101" spans="1:8" x14ac:dyDescent="0.3">
      <c r="A101" s="21"/>
      <c r="B101" s="7"/>
      <c r="C101" s="7"/>
      <c r="D101" s="7"/>
      <c r="E101" s="22"/>
      <c r="F101" s="726" t="s">
        <v>44</v>
      </c>
      <c r="G101" s="726"/>
      <c r="H101" s="55">
        <f>+ROUND(H95+H96,0)</f>
        <v>70009</v>
      </c>
    </row>
    <row r="102" spans="1:8" x14ac:dyDescent="0.3">
      <c r="A102" s="21"/>
      <c r="B102" s="7"/>
      <c r="C102" s="7"/>
      <c r="D102" s="7"/>
      <c r="E102" s="22"/>
      <c r="F102" s="8"/>
      <c r="G102" s="7"/>
      <c r="H102" s="56"/>
    </row>
    <row r="103" spans="1:8" ht="16.2" thickBot="1" x14ac:dyDescent="0.35">
      <c r="A103" s="17"/>
      <c r="B103" s="18"/>
      <c r="C103" s="7"/>
      <c r="D103" s="7"/>
      <c r="E103" s="22"/>
      <c r="F103" s="19"/>
      <c r="G103" s="18"/>
      <c r="H103" s="20"/>
    </row>
    <row r="104" spans="1:8" ht="16.2" thickTop="1" x14ac:dyDescent="0.3">
      <c r="A104" s="6"/>
      <c r="B104" s="7"/>
      <c r="C104" s="57"/>
      <c r="D104" s="58"/>
      <c r="E104" s="57"/>
      <c r="F104" s="8"/>
      <c r="G104" s="7"/>
      <c r="H104" s="59"/>
    </row>
    <row r="105" spans="1:8" x14ac:dyDescent="0.3">
      <c r="A105" s="6"/>
      <c r="B105" s="7"/>
      <c r="C105" s="22"/>
      <c r="D105" s="7"/>
      <c r="E105" s="22"/>
      <c r="F105" s="8"/>
      <c r="G105" s="7"/>
      <c r="H105" s="59"/>
    </row>
    <row r="106" spans="1:8" x14ac:dyDescent="0.3">
      <c r="A106" s="6"/>
      <c r="B106" s="7"/>
      <c r="C106" s="22"/>
      <c r="D106" s="7"/>
      <c r="E106" s="22"/>
      <c r="F106" s="8"/>
      <c r="G106" s="7"/>
      <c r="H106" s="59"/>
    </row>
    <row r="107" spans="1:8" x14ac:dyDescent="0.3">
      <c r="A107" s="6"/>
      <c r="B107" s="7"/>
      <c r="C107" s="22"/>
      <c r="D107" s="7"/>
      <c r="E107" s="22"/>
      <c r="F107" s="8"/>
      <c r="G107" s="7"/>
      <c r="H107" s="59"/>
    </row>
    <row r="108" spans="1:8" ht="16.2" thickBot="1" x14ac:dyDescent="0.35">
      <c r="A108" s="6"/>
      <c r="B108" s="7"/>
      <c r="C108" s="7"/>
      <c r="D108" s="7"/>
      <c r="E108" s="22"/>
      <c r="F108" s="699"/>
      <c r="G108" s="699"/>
      <c r="H108" s="700"/>
    </row>
    <row r="109" spans="1:8" x14ac:dyDescent="0.3">
      <c r="A109" s="60" t="s">
        <v>45</v>
      </c>
      <c r="B109" s="61"/>
      <c r="C109" s="61"/>
      <c r="D109" s="61"/>
      <c r="E109" s="22"/>
      <c r="F109" s="8" t="s">
        <v>46</v>
      </c>
      <c r="G109" s="7"/>
      <c r="H109" s="9"/>
    </row>
    <row r="110" spans="1:8" ht="16.2" thickBot="1" x14ac:dyDescent="0.35">
      <c r="A110" s="62"/>
      <c r="B110" s="63"/>
      <c r="C110" s="63"/>
      <c r="D110" s="63"/>
      <c r="E110" s="63"/>
      <c r="F110" s="64"/>
      <c r="G110" s="63"/>
      <c r="H110" s="65"/>
    </row>
    <row r="111" spans="1:8" x14ac:dyDescent="0.3">
      <c r="A111" s="66"/>
      <c r="B111" s="67"/>
      <c r="C111" s="67"/>
      <c r="D111" s="67"/>
      <c r="E111" s="67"/>
      <c r="F111" s="68"/>
      <c r="G111" s="67"/>
      <c r="H111" s="69"/>
    </row>
    <row r="112" spans="1:8" ht="82.2" customHeight="1" thickBot="1" x14ac:dyDescent="0.55000000000000004">
      <c r="A112" s="727" t="str">
        <f>+A2</f>
        <v>REPARACIONES LOCATIVAS LABORATORIO GENETICA REGIONAL NOR OCCIDENTE DEL INSTITUTO NACIONAL DE MEDICINA LEGAL Y CIENCIAS FORENSES.</v>
      </c>
      <c r="B112" s="728"/>
      <c r="C112" s="728"/>
      <c r="D112" s="728"/>
      <c r="E112" s="728"/>
      <c r="F112" s="728"/>
      <c r="G112" s="728"/>
      <c r="H112" s="729"/>
    </row>
    <row r="113" spans="1:8" ht="16.2" thickTop="1" x14ac:dyDescent="0.3">
      <c r="A113" s="704" t="str">
        <f>+A3</f>
        <v>PRESUPUESTO SISTEMA ELÉCTRICO, ILUMINACIÓN Y ALARMAS PARA EL PROYECTO DE REPARACIONES LOCATIVAS SECCION TUNJA- BOYACA DEL  INSTITUTO NACIONAL DE MEDICINA LEGAL Y CIENCIAS FORENSES</v>
      </c>
      <c r="B113" s="705"/>
      <c r="C113" s="705"/>
      <c r="D113" s="705"/>
      <c r="E113" s="705"/>
      <c r="F113" s="705"/>
      <c r="G113" s="705"/>
      <c r="H113" s="706"/>
    </row>
    <row r="114" spans="1:8" x14ac:dyDescent="0.3">
      <c r="A114" s="707"/>
      <c r="B114" s="708"/>
      <c r="C114" s="708"/>
      <c r="D114" s="708"/>
      <c r="E114" s="708"/>
      <c r="F114" s="708"/>
      <c r="G114" s="708"/>
      <c r="H114" s="709"/>
    </row>
    <row r="115" spans="1:8" x14ac:dyDescent="0.3">
      <c r="A115" s="710" t="s">
        <v>2</v>
      </c>
      <c r="B115" s="711"/>
      <c r="C115" s="711"/>
      <c r="D115" s="711"/>
      <c r="E115" s="711"/>
      <c r="F115" s="711"/>
      <c r="G115" s="711"/>
      <c r="H115" s="712"/>
    </row>
    <row r="116" spans="1:8" x14ac:dyDescent="0.3">
      <c r="A116" s="6"/>
      <c r="B116" s="7"/>
      <c r="C116" s="7"/>
      <c r="D116" s="7"/>
      <c r="E116" s="7"/>
      <c r="F116" s="8"/>
      <c r="G116" s="7"/>
      <c r="H116" s="9"/>
    </row>
    <row r="117" spans="1:8" x14ac:dyDescent="0.3">
      <c r="A117" s="10" t="s">
        <v>3</v>
      </c>
      <c r="B117" s="11" t="str">
        <f>+'[1]BASE DEL PRESUPUESTO'!B84</f>
        <v>3.2.3</v>
      </c>
      <c r="C117" s="12" t="s">
        <v>4</v>
      </c>
      <c r="D117" s="11" t="str">
        <f>+'[1]BASE DEL PRESUPUESTO'!D84</f>
        <v>UND</v>
      </c>
      <c r="E117" s="13" t="s">
        <v>5</v>
      </c>
      <c r="F117" s="14">
        <f>H150</f>
        <v>58007.7</v>
      </c>
      <c r="G117" s="12" t="s">
        <v>6</v>
      </c>
      <c r="H117" s="15" t="str">
        <f>+H7</f>
        <v>ENERO DE 2026</v>
      </c>
    </row>
    <row r="118" spans="1:8" ht="57" customHeight="1" x14ac:dyDescent="0.3">
      <c r="A118" s="16" t="s">
        <v>8</v>
      </c>
      <c r="B118" s="713" t="str">
        <f>+'[1]BASE DEL PRESUPUESTO'!C84</f>
        <v>Desmonte retiro, mantenimiento y reinstalacion de estacion manual  (Incluye verificacion y mantenimiento del cableado, base  soporte, conectores y demas elementos elementos del sistema para su correcta ejecucion ,reinstalacion y puesta en funcionamiento)</v>
      </c>
      <c r="C118" s="713"/>
      <c r="D118" s="713"/>
      <c r="E118" s="713"/>
      <c r="F118" s="713"/>
      <c r="G118" s="713"/>
      <c r="H118" s="714"/>
    </row>
    <row r="119" spans="1:8" ht="16.2" thickBot="1" x14ac:dyDescent="0.35">
      <c r="A119" s="17"/>
      <c r="B119" s="18"/>
      <c r="C119" s="18"/>
      <c r="D119" s="18"/>
      <c r="E119" s="18"/>
      <c r="F119" s="19"/>
      <c r="G119" s="18"/>
      <c r="H119" s="20"/>
    </row>
    <row r="120" spans="1:8" ht="16.2" thickTop="1" x14ac:dyDescent="0.3">
      <c r="A120" s="21" t="s">
        <v>9</v>
      </c>
      <c r="B120" s="7"/>
      <c r="C120" s="7"/>
      <c r="D120" s="7"/>
      <c r="E120" s="22"/>
      <c r="F120" s="8"/>
      <c r="G120" s="7"/>
      <c r="H120" s="9"/>
    </row>
    <row r="121" spans="1:8" x14ac:dyDescent="0.3">
      <c r="A121" s="23" t="s">
        <v>10</v>
      </c>
      <c r="B121" s="24" t="s">
        <v>11</v>
      </c>
      <c r="C121" s="25"/>
      <c r="D121" s="25"/>
      <c r="E121" s="26" t="s">
        <v>12</v>
      </c>
      <c r="F121" s="27" t="s">
        <v>13</v>
      </c>
      <c r="G121" s="26" t="s">
        <v>14</v>
      </c>
      <c r="H121" s="28" t="s">
        <v>15</v>
      </c>
    </row>
    <row r="122" spans="1:8" ht="15.75" customHeight="1" x14ac:dyDescent="0.3">
      <c r="A122" s="29"/>
      <c r="B122" s="715" t="s">
        <v>17</v>
      </c>
      <c r="C122" s="733"/>
      <c r="D122" s="734"/>
      <c r="E122" s="30">
        <v>1</v>
      </c>
      <c r="F122" s="31" t="s">
        <v>18</v>
      </c>
      <c r="G122" s="32">
        <f>'[1]Estudio de Mercado'!P234</f>
        <v>2556</v>
      </c>
      <c r="H122" s="33">
        <f t="shared" ref="H122:H128" si="2">+E122*G122</f>
        <v>2556</v>
      </c>
    </row>
    <row r="123" spans="1:8" x14ac:dyDescent="0.3">
      <c r="A123" s="29"/>
      <c r="B123" s="715"/>
      <c r="C123" s="733"/>
      <c r="D123" s="734"/>
      <c r="E123" s="30"/>
      <c r="F123" s="31"/>
      <c r="G123" s="32"/>
      <c r="H123" s="33">
        <f t="shared" si="2"/>
        <v>0</v>
      </c>
    </row>
    <row r="124" spans="1:8" x14ac:dyDescent="0.3">
      <c r="A124" s="29"/>
      <c r="B124" s="715"/>
      <c r="C124" s="716"/>
      <c r="D124" s="717"/>
      <c r="E124" s="30"/>
      <c r="F124" s="31"/>
      <c r="G124" s="34"/>
      <c r="H124" s="33">
        <f t="shared" si="2"/>
        <v>0</v>
      </c>
    </row>
    <row r="125" spans="1:8" x14ac:dyDescent="0.3">
      <c r="A125" s="29"/>
      <c r="B125" s="715"/>
      <c r="C125" s="733"/>
      <c r="D125" s="734"/>
      <c r="E125" s="30"/>
      <c r="F125" s="31"/>
      <c r="G125" s="32"/>
      <c r="H125" s="33">
        <f t="shared" si="2"/>
        <v>0</v>
      </c>
    </row>
    <row r="126" spans="1:8" x14ac:dyDescent="0.3">
      <c r="A126" s="35"/>
      <c r="B126" s="715"/>
      <c r="C126" s="716"/>
      <c r="D126" s="717"/>
      <c r="E126" s="30"/>
      <c r="F126" s="31"/>
      <c r="G126" s="34"/>
      <c r="H126" s="33">
        <f t="shared" si="2"/>
        <v>0</v>
      </c>
    </row>
    <row r="127" spans="1:8" x14ac:dyDescent="0.3">
      <c r="A127" s="35"/>
      <c r="B127" s="715"/>
      <c r="C127" s="733"/>
      <c r="D127" s="734"/>
      <c r="E127" s="30"/>
      <c r="F127" s="31"/>
      <c r="G127" s="34"/>
      <c r="H127" s="33">
        <f t="shared" si="2"/>
        <v>0</v>
      </c>
    </row>
    <row r="128" spans="1:8" x14ac:dyDescent="0.3">
      <c r="A128" s="35"/>
      <c r="B128" s="715"/>
      <c r="C128" s="716"/>
      <c r="D128" s="717"/>
      <c r="E128" s="30"/>
      <c r="F128" s="31"/>
      <c r="G128" s="34"/>
      <c r="H128" s="33">
        <f t="shared" si="2"/>
        <v>0</v>
      </c>
    </row>
    <row r="129" spans="1:8" x14ac:dyDescent="0.3">
      <c r="A129" s="21" t="s">
        <v>19</v>
      </c>
      <c r="B129" s="7"/>
      <c r="C129" s="7"/>
      <c r="D129" s="7"/>
      <c r="E129" s="22"/>
      <c r="F129" s="8"/>
      <c r="G129" s="7"/>
      <c r="H129" s="37">
        <f>ROUND(SUM(H122:H128),0)</f>
        <v>2556</v>
      </c>
    </row>
    <row r="130" spans="1:8" x14ac:dyDescent="0.3">
      <c r="A130" s="6"/>
      <c r="B130" s="7"/>
      <c r="C130" s="7"/>
      <c r="D130" s="7"/>
      <c r="E130" s="22"/>
      <c r="F130" s="8"/>
      <c r="G130" s="7"/>
      <c r="H130" s="9"/>
    </row>
    <row r="131" spans="1:8" x14ac:dyDescent="0.3">
      <c r="A131" s="21" t="s">
        <v>20</v>
      </c>
      <c r="B131" s="7"/>
      <c r="C131" s="7"/>
      <c r="D131" s="7"/>
      <c r="E131" s="22"/>
      <c r="F131" s="8"/>
      <c r="G131" s="7"/>
      <c r="H131" s="9"/>
    </row>
    <row r="132" spans="1:8" ht="24.75" customHeight="1" x14ac:dyDescent="0.3">
      <c r="A132" s="23" t="s">
        <v>10</v>
      </c>
      <c r="B132" s="26" t="s">
        <v>11</v>
      </c>
      <c r="C132" s="71" t="s">
        <v>12</v>
      </c>
      <c r="D132" s="26" t="s">
        <v>13</v>
      </c>
      <c r="E132" s="718" t="s">
        <v>21</v>
      </c>
      <c r="F132" s="719"/>
      <c r="G132" s="26" t="s">
        <v>47</v>
      </c>
      <c r="H132" s="38" t="s">
        <v>14</v>
      </c>
    </row>
    <row r="133" spans="1:8" ht="57.75" customHeight="1" x14ac:dyDescent="0.3">
      <c r="A133" s="29"/>
      <c r="B133" s="72" t="s">
        <v>23</v>
      </c>
      <c r="C133" s="40">
        <v>1</v>
      </c>
      <c r="D133" s="40" t="s">
        <v>24</v>
      </c>
      <c r="E133" s="720">
        <f>+'[1]1- CUADRILLAS'!$D$47</f>
        <v>53500</v>
      </c>
      <c r="F133" s="721"/>
      <c r="G133" s="41">
        <v>0.99139626168224293</v>
      </c>
      <c r="H133" s="42">
        <f>((E133+F133)*C133)*G133</f>
        <v>53039.7</v>
      </c>
    </row>
    <row r="134" spans="1:8" x14ac:dyDescent="0.3">
      <c r="A134" s="43"/>
      <c r="B134" s="44"/>
      <c r="C134" s="40"/>
      <c r="D134" s="40"/>
      <c r="E134" s="722"/>
      <c r="F134" s="723"/>
      <c r="G134" s="41"/>
      <c r="H134" s="42">
        <f>((E134+F134)*C134)*G134</f>
        <v>0</v>
      </c>
    </row>
    <row r="135" spans="1:8" x14ac:dyDescent="0.3">
      <c r="A135" s="43"/>
      <c r="B135" s="44"/>
      <c r="C135" s="40"/>
      <c r="D135" s="40"/>
      <c r="E135" s="722"/>
      <c r="F135" s="723"/>
      <c r="G135" s="40"/>
      <c r="H135" s="42"/>
    </row>
    <row r="136" spans="1:8" x14ac:dyDescent="0.3">
      <c r="A136" s="21" t="s">
        <v>25</v>
      </c>
      <c r="B136" s="7"/>
      <c r="C136" s="7"/>
      <c r="D136" s="7"/>
      <c r="E136" s="22"/>
      <c r="F136" s="8"/>
      <c r="G136" s="7"/>
      <c r="H136" s="37">
        <f>SUM(H133:H135)</f>
        <v>53039.7</v>
      </c>
    </row>
    <row r="137" spans="1:8" x14ac:dyDescent="0.3">
      <c r="A137" s="6"/>
      <c r="B137" s="7"/>
      <c r="C137" s="7"/>
      <c r="D137" s="7"/>
      <c r="E137" s="22"/>
      <c r="F137" s="8"/>
      <c r="G137" s="7"/>
      <c r="H137" s="9"/>
    </row>
    <row r="138" spans="1:8" x14ac:dyDescent="0.3">
      <c r="A138" s="21" t="s">
        <v>26</v>
      </c>
      <c r="B138" s="7"/>
      <c r="C138" s="7"/>
      <c r="D138" s="7"/>
      <c r="E138" s="22"/>
      <c r="F138" s="8"/>
      <c r="G138" s="7"/>
      <c r="H138" s="9"/>
    </row>
    <row r="139" spans="1:8" x14ac:dyDescent="0.3">
      <c r="A139" s="23" t="s">
        <v>10</v>
      </c>
      <c r="B139" s="718" t="s">
        <v>11</v>
      </c>
      <c r="C139" s="719"/>
      <c r="D139" s="71" t="s">
        <v>12</v>
      </c>
      <c r="E139" s="26" t="s">
        <v>13</v>
      </c>
      <c r="F139" s="27" t="s">
        <v>22</v>
      </c>
      <c r="G139" s="26" t="s">
        <v>48</v>
      </c>
      <c r="H139" s="38" t="s">
        <v>14</v>
      </c>
    </row>
    <row r="140" spans="1:8" x14ac:dyDescent="0.3">
      <c r="A140" s="43"/>
      <c r="B140" s="724" t="s">
        <v>28</v>
      </c>
      <c r="C140" s="725"/>
      <c r="D140" s="40">
        <v>1</v>
      </c>
      <c r="E140" s="40" t="s">
        <v>29</v>
      </c>
      <c r="F140" s="41">
        <v>0.08</v>
      </c>
      <c r="G140" s="40">
        <f>+H136*0.1</f>
        <v>5303.97</v>
      </c>
      <c r="H140" s="42">
        <f>+G140*D140*F140</f>
        <v>424.31760000000003</v>
      </c>
    </row>
    <row r="141" spans="1:8" x14ac:dyDescent="0.3">
      <c r="A141" s="43"/>
      <c r="B141" s="724" t="s">
        <v>30</v>
      </c>
      <c r="C141" s="725"/>
      <c r="D141" s="40">
        <v>1</v>
      </c>
      <c r="E141" s="40" t="s">
        <v>29</v>
      </c>
      <c r="F141" s="41">
        <v>0.06</v>
      </c>
      <c r="G141" s="40">
        <f>'[1]Estudio de Mercado'!P477</f>
        <v>26300</v>
      </c>
      <c r="H141" s="42">
        <f>+G141*D141*F141</f>
        <v>1578</v>
      </c>
    </row>
    <row r="142" spans="1:8" x14ac:dyDescent="0.3">
      <c r="A142" s="21" t="s">
        <v>31</v>
      </c>
      <c r="B142" s="7"/>
      <c r="C142" s="7"/>
      <c r="D142" s="7"/>
      <c r="E142" s="22"/>
      <c r="F142" s="8"/>
      <c r="G142" s="7"/>
      <c r="H142" s="37">
        <f>ROUND(SUM(H140:H141),0)</f>
        <v>2002</v>
      </c>
    </row>
    <row r="143" spans="1:8" x14ac:dyDescent="0.3">
      <c r="A143" s="6"/>
      <c r="B143" s="7"/>
      <c r="C143" s="7"/>
      <c r="D143" s="7"/>
      <c r="E143" s="22"/>
      <c r="F143" s="8"/>
      <c r="G143" s="7"/>
      <c r="H143" s="9"/>
    </row>
    <row r="144" spans="1:8" x14ac:dyDescent="0.3">
      <c r="A144" s="21" t="s">
        <v>32</v>
      </c>
      <c r="B144" s="7"/>
      <c r="C144" s="7"/>
      <c r="D144" s="7"/>
      <c r="E144" s="22"/>
      <c r="F144" s="8"/>
      <c r="G144" s="7"/>
      <c r="H144" s="9"/>
    </row>
    <row r="145" spans="1:8" x14ac:dyDescent="0.3">
      <c r="A145" s="23" t="s">
        <v>10</v>
      </c>
      <c r="B145" s="718" t="s">
        <v>11</v>
      </c>
      <c r="C145" s="719"/>
      <c r="D145" s="26" t="s">
        <v>13</v>
      </c>
      <c r="E145" s="26" t="s">
        <v>12</v>
      </c>
      <c r="F145" s="27" t="s">
        <v>33</v>
      </c>
      <c r="G145" s="26" t="s">
        <v>34</v>
      </c>
      <c r="H145" s="38" t="s">
        <v>14</v>
      </c>
    </row>
    <row r="146" spans="1:8" x14ac:dyDescent="0.3">
      <c r="A146" s="43"/>
      <c r="B146" s="724" t="s">
        <v>35</v>
      </c>
      <c r="C146" s="725"/>
      <c r="D146" s="40" t="s">
        <v>36</v>
      </c>
      <c r="E146" s="40">
        <v>1</v>
      </c>
      <c r="F146" s="45">
        <f>'[1]Estudio de Mercado'!P483</f>
        <v>102570</v>
      </c>
      <c r="G146" s="46">
        <v>4.0000000000000001E-3</v>
      </c>
      <c r="H146" s="42">
        <f>+F146*G146</f>
        <v>410.28000000000003</v>
      </c>
    </row>
    <row r="147" spans="1:8" x14ac:dyDescent="0.3">
      <c r="A147" s="43"/>
      <c r="B147" s="724"/>
      <c r="C147" s="725"/>
      <c r="D147" s="47"/>
      <c r="E147" s="47"/>
      <c r="F147" s="48"/>
      <c r="G147" s="49"/>
      <c r="H147" s="42"/>
    </row>
    <row r="148" spans="1:8" x14ac:dyDescent="0.3">
      <c r="A148" s="21" t="s">
        <v>37</v>
      </c>
      <c r="B148" s="7"/>
      <c r="C148" s="7"/>
      <c r="D148" s="7"/>
      <c r="E148" s="22"/>
      <c r="F148" s="8"/>
      <c r="G148" s="7"/>
      <c r="H148" s="37">
        <f>ROUND(SUM(H146:H147),0)</f>
        <v>410</v>
      </c>
    </row>
    <row r="149" spans="1:8" x14ac:dyDescent="0.3">
      <c r="A149" s="21"/>
      <c r="B149" s="7"/>
      <c r="C149" s="7"/>
      <c r="D149" s="7"/>
      <c r="E149" s="50"/>
      <c r="F149" s="8"/>
      <c r="G149" s="7"/>
      <c r="H149" s="51"/>
    </row>
    <row r="150" spans="1:8" x14ac:dyDescent="0.3">
      <c r="A150" s="21" t="s">
        <v>38</v>
      </c>
      <c r="B150" s="7"/>
      <c r="C150" s="7"/>
      <c r="D150" s="7"/>
      <c r="E150" s="22"/>
      <c r="F150" s="8"/>
      <c r="G150" s="7"/>
      <c r="H150" s="37">
        <f>H129+H136+H142+H148</f>
        <v>58007.7</v>
      </c>
    </row>
    <row r="151" spans="1:8" x14ac:dyDescent="0.3">
      <c r="A151" s="21" t="s">
        <v>39</v>
      </c>
      <c r="B151" s="7"/>
      <c r="C151" s="7"/>
      <c r="D151" s="7"/>
      <c r="E151" s="22"/>
      <c r="F151" s="8"/>
      <c r="G151" s="7"/>
      <c r="H151" s="52">
        <f>+SUM(H152:H155)</f>
        <v>17373.30615</v>
      </c>
    </row>
    <row r="152" spans="1:8" x14ac:dyDescent="0.3">
      <c r="A152" s="21"/>
      <c r="B152" s="7"/>
      <c r="C152" s="7"/>
      <c r="D152" s="7"/>
      <c r="E152" s="22"/>
      <c r="F152" s="48" t="s">
        <v>40</v>
      </c>
      <c r="G152" s="53">
        <v>0.23</v>
      </c>
      <c r="H152" s="54">
        <f>+G152*H150</f>
        <v>13341.771000000001</v>
      </c>
    </row>
    <row r="153" spans="1:8" x14ac:dyDescent="0.3">
      <c r="A153" s="21"/>
      <c r="B153" s="7"/>
      <c r="C153" s="7"/>
      <c r="D153" s="7"/>
      <c r="E153" s="22"/>
      <c r="F153" s="48" t="s">
        <v>41</v>
      </c>
      <c r="G153" s="53">
        <v>0.01</v>
      </c>
      <c r="H153" s="54">
        <f>+G153*H150</f>
        <v>580.077</v>
      </c>
    </row>
    <row r="154" spans="1:8" x14ac:dyDescent="0.3">
      <c r="A154" s="21"/>
      <c r="B154" s="7"/>
      <c r="C154" s="7"/>
      <c r="D154" s="7"/>
      <c r="E154" s="22"/>
      <c r="F154" s="48" t="s">
        <v>42</v>
      </c>
      <c r="G154" s="53">
        <v>0.05</v>
      </c>
      <c r="H154" s="54">
        <f>+G154*H150</f>
        <v>2900.3850000000002</v>
      </c>
    </row>
    <row r="155" spans="1:8" x14ac:dyDescent="0.3">
      <c r="A155" s="21"/>
      <c r="B155" s="7"/>
      <c r="C155" s="7"/>
      <c r="D155" s="7"/>
      <c r="E155" s="22"/>
      <c r="F155" s="48" t="s">
        <v>43</v>
      </c>
      <c r="G155" s="53">
        <v>0.19</v>
      </c>
      <c r="H155" s="54">
        <f>+G155*H154</f>
        <v>551.07315000000006</v>
      </c>
    </row>
    <row r="156" spans="1:8" x14ac:dyDescent="0.3">
      <c r="A156" s="21"/>
      <c r="B156" s="7"/>
      <c r="C156" s="7"/>
      <c r="D156" s="7"/>
      <c r="E156" s="22"/>
      <c r="F156" s="726" t="s">
        <v>44</v>
      </c>
      <c r="G156" s="726"/>
      <c r="H156" s="55">
        <f>+ROUND(H150+H151,0)</f>
        <v>75381</v>
      </c>
    </row>
    <row r="157" spans="1:8" x14ac:dyDescent="0.3">
      <c r="A157" s="21"/>
      <c r="B157" s="7"/>
      <c r="C157" s="7"/>
      <c r="D157" s="7"/>
      <c r="E157" s="22"/>
      <c r="F157" s="8"/>
      <c r="G157" s="7"/>
      <c r="H157" s="56"/>
    </row>
    <row r="158" spans="1:8" ht="16.2" thickBot="1" x14ac:dyDescent="0.35">
      <c r="A158" s="17"/>
      <c r="B158" s="18"/>
      <c r="C158" s="7"/>
      <c r="D158" s="7"/>
      <c r="E158" s="22"/>
      <c r="F158" s="19"/>
      <c r="G158" s="18"/>
      <c r="H158" s="20"/>
    </row>
    <row r="159" spans="1:8" ht="16.2" thickTop="1" x14ac:dyDescent="0.3">
      <c r="A159" s="6"/>
      <c r="B159" s="7"/>
      <c r="C159" s="57"/>
      <c r="D159" s="58"/>
      <c r="E159" s="57"/>
      <c r="F159" s="8"/>
      <c r="G159" s="7"/>
      <c r="H159" s="59"/>
    </row>
    <row r="160" spans="1:8" x14ac:dyDescent="0.3">
      <c r="A160" s="6"/>
      <c r="B160" s="7"/>
      <c r="C160" s="22"/>
      <c r="D160" s="7"/>
      <c r="E160" s="22"/>
      <c r="F160" s="8"/>
      <c r="G160" s="7"/>
      <c r="H160" s="59"/>
    </row>
    <row r="161" spans="1:8" x14ac:dyDescent="0.3">
      <c r="A161" s="6"/>
      <c r="B161" s="7"/>
      <c r="C161" s="22"/>
      <c r="D161" s="7"/>
      <c r="E161" s="22"/>
      <c r="F161" s="8"/>
      <c r="G161" s="7"/>
      <c r="H161" s="59"/>
    </row>
    <row r="162" spans="1:8" x14ac:dyDescent="0.3">
      <c r="A162" s="6"/>
      <c r="B162" s="7"/>
      <c r="C162" s="22"/>
      <c r="D162" s="7"/>
      <c r="E162" s="22"/>
      <c r="F162" s="8"/>
      <c r="G162" s="7"/>
      <c r="H162" s="59"/>
    </row>
    <row r="163" spans="1:8" ht="16.2" thickBot="1" x14ac:dyDescent="0.35">
      <c r="A163" s="6"/>
      <c r="B163" s="7"/>
      <c r="C163" s="7"/>
      <c r="D163" s="7"/>
      <c r="E163" s="22"/>
      <c r="F163" s="699"/>
      <c r="G163" s="699"/>
      <c r="H163" s="700"/>
    </row>
    <row r="164" spans="1:8" x14ac:dyDescent="0.3">
      <c r="A164" s="60" t="s">
        <v>45</v>
      </c>
      <c r="B164" s="61"/>
      <c r="C164" s="61"/>
      <c r="D164" s="61"/>
      <c r="E164" s="22"/>
      <c r="F164" s="8" t="s">
        <v>46</v>
      </c>
      <c r="G164" s="7"/>
      <c r="H164" s="9"/>
    </row>
    <row r="165" spans="1:8" ht="16.2" thickBot="1" x14ac:dyDescent="0.35">
      <c r="A165" s="62"/>
      <c r="B165" s="63"/>
      <c r="C165" s="63"/>
      <c r="D165" s="63"/>
      <c r="E165" s="63"/>
      <c r="F165" s="64"/>
      <c r="G165" s="63"/>
      <c r="H165" s="65"/>
    </row>
    <row r="166" spans="1:8" x14ac:dyDescent="0.3">
      <c r="A166" s="66"/>
      <c r="B166" s="67"/>
      <c r="C166" s="67"/>
      <c r="D166" s="67"/>
      <c r="E166" s="67"/>
      <c r="F166" s="68"/>
      <c r="G166" s="67"/>
      <c r="H166" s="69"/>
    </row>
    <row r="167" spans="1:8" ht="90" customHeight="1" thickBot="1" x14ac:dyDescent="0.55000000000000004">
      <c r="A167" s="727" t="str">
        <f>+A2</f>
        <v>REPARACIONES LOCATIVAS LABORATORIO GENETICA REGIONAL NOR OCCIDENTE DEL INSTITUTO NACIONAL DE MEDICINA LEGAL Y CIENCIAS FORENSES.</v>
      </c>
      <c r="B167" s="728"/>
      <c r="C167" s="728"/>
      <c r="D167" s="728"/>
      <c r="E167" s="728"/>
      <c r="F167" s="728"/>
      <c r="G167" s="728"/>
      <c r="H167" s="729"/>
    </row>
    <row r="168" spans="1:8" ht="16.2" thickTop="1" x14ac:dyDescent="0.3">
      <c r="A168" s="704" t="str">
        <f>+A3</f>
        <v>PRESUPUESTO SISTEMA ELÉCTRICO, ILUMINACIÓN Y ALARMAS PARA EL PROYECTO DE REPARACIONES LOCATIVAS SECCION TUNJA- BOYACA DEL  INSTITUTO NACIONAL DE MEDICINA LEGAL Y CIENCIAS FORENSES</v>
      </c>
      <c r="B168" s="705"/>
      <c r="C168" s="705"/>
      <c r="D168" s="705"/>
      <c r="E168" s="705"/>
      <c r="F168" s="705"/>
      <c r="G168" s="705"/>
      <c r="H168" s="706"/>
    </row>
    <row r="169" spans="1:8" x14ac:dyDescent="0.3">
      <c r="A169" s="707"/>
      <c r="B169" s="708"/>
      <c r="C169" s="708"/>
      <c r="D169" s="708"/>
      <c r="E169" s="708"/>
      <c r="F169" s="708"/>
      <c r="G169" s="708"/>
      <c r="H169" s="709"/>
    </row>
    <row r="170" spans="1:8" x14ac:dyDescent="0.3">
      <c r="A170" s="710" t="s">
        <v>2</v>
      </c>
      <c r="B170" s="711"/>
      <c r="C170" s="711"/>
      <c r="D170" s="711"/>
      <c r="E170" s="711"/>
      <c r="F170" s="711"/>
      <c r="G170" s="711"/>
      <c r="H170" s="712"/>
    </row>
    <row r="171" spans="1:8" x14ac:dyDescent="0.3">
      <c r="A171" s="6"/>
      <c r="B171" s="7"/>
      <c r="C171" s="7"/>
      <c r="D171" s="7"/>
      <c r="E171" s="7"/>
      <c r="F171" s="8"/>
      <c r="G171" s="7"/>
      <c r="H171" s="9"/>
    </row>
    <row r="172" spans="1:8" x14ac:dyDescent="0.3">
      <c r="A172" s="10" t="s">
        <v>3</v>
      </c>
      <c r="B172" s="11" t="str">
        <f>+'[1]BASE DEL PRESUPUESTO'!B85</f>
        <v>3.2.4</v>
      </c>
      <c r="C172" s="12" t="s">
        <v>4</v>
      </c>
      <c r="D172" s="11" t="str">
        <f>+'[1]BASE DEL PRESUPUESTO'!D85</f>
        <v>UND</v>
      </c>
      <c r="E172" s="13" t="s">
        <v>5</v>
      </c>
      <c r="F172" s="14">
        <f>H205</f>
        <v>62141.589999999989</v>
      </c>
      <c r="G172" s="12" t="s">
        <v>6</v>
      </c>
      <c r="H172" s="15" t="str">
        <f>+H7</f>
        <v>ENERO DE 2026</v>
      </c>
    </row>
    <row r="173" spans="1:8" ht="56.25" customHeight="1" x14ac:dyDescent="0.3">
      <c r="A173" s="16" t="s">
        <v>8</v>
      </c>
      <c r="B173" s="713" t="str">
        <f>+'[1]BASE DEL PRESUPUESTO'!C85</f>
        <v>Desmonte, retiro , mantenimiento y reinstalacion de estrobo multicandela con sirena electronica, montado en pared;(Incluye verificacion y mantenimiento de stopper, conexionado,conectores, y demas elementos para su correcta ejecucion, reinstalacion y puesta en funcionamiento)</v>
      </c>
      <c r="C173" s="713"/>
      <c r="D173" s="713"/>
      <c r="E173" s="713"/>
      <c r="F173" s="713"/>
      <c r="G173" s="713"/>
      <c r="H173" s="714"/>
    </row>
    <row r="174" spans="1:8" ht="16.2" thickBot="1" x14ac:dyDescent="0.35">
      <c r="A174" s="17"/>
      <c r="B174" s="18"/>
      <c r="C174" s="18"/>
      <c r="D174" s="18"/>
      <c r="E174" s="18"/>
      <c r="F174" s="19"/>
      <c r="G174" s="18"/>
      <c r="H174" s="20"/>
    </row>
    <row r="175" spans="1:8" ht="16.2" thickTop="1" x14ac:dyDescent="0.3">
      <c r="A175" s="21" t="s">
        <v>9</v>
      </c>
      <c r="B175" s="7"/>
      <c r="C175" s="7"/>
      <c r="D175" s="7"/>
      <c r="E175" s="22"/>
      <c r="F175" s="8"/>
      <c r="G175" s="7"/>
      <c r="H175" s="9"/>
    </row>
    <row r="176" spans="1:8" x14ac:dyDescent="0.3">
      <c r="A176" s="23" t="s">
        <v>10</v>
      </c>
      <c r="B176" s="24" t="s">
        <v>11</v>
      </c>
      <c r="C176" s="25"/>
      <c r="D176" s="25"/>
      <c r="E176" s="26" t="s">
        <v>12</v>
      </c>
      <c r="F176" s="27" t="s">
        <v>13</v>
      </c>
      <c r="G176" s="26" t="s">
        <v>14</v>
      </c>
      <c r="H176" s="28" t="s">
        <v>15</v>
      </c>
    </row>
    <row r="177" spans="1:8" ht="15.75" customHeight="1" x14ac:dyDescent="0.3">
      <c r="A177" s="29"/>
      <c r="B177" s="715" t="s">
        <v>17</v>
      </c>
      <c r="C177" s="733"/>
      <c r="D177" s="734"/>
      <c r="E177" s="30">
        <v>1</v>
      </c>
      <c r="F177" s="31" t="s">
        <v>18</v>
      </c>
      <c r="G177" s="32">
        <f>'[1]Estudio de Mercado'!P234</f>
        <v>2556</v>
      </c>
      <c r="H177" s="33">
        <f t="shared" ref="H177:H183" si="3">+E177*G177</f>
        <v>2556</v>
      </c>
    </row>
    <row r="178" spans="1:8" x14ac:dyDescent="0.3">
      <c r="A178" s="29"/>
      <c r="B178" s="715"/>
      <c r="C178" s="733"/>
      <c r="D178" s="734"/>
      <c r="E178" s="30"/>
      <c r="F178" s="31"/>
      <c r="G178" s="32"/>
      <c r="H178" s="33">
        <f t="shared" si="3"/>
        <v>0</v>
      </c>
    </row>
    <row r="179" spans="1:8" x14ac:dyDescent="0.3">
      <c r="A179" s="29"/>
      <c r="B179" s="715"/>
      <c r="C179" s="716"/>
      <c r="D179" s="717"/>
      <c r="E179" s="30"/>
      <c r="F179" s="31"/>
      <c r="G179" s="32"/>
      <c r="H179" s="33">
        <f t="shared" si="3"/>
        <v>0</v>
      </c>
    </row>
    <row r="180" spans="1:8" x14ac:dyDescent="0.3">
      <c r="A180" s="29"/>
      <c r="B180" s="715"/>
      <c r="C180" s="733"/>
      <c r="D180" s="734"/>
      <c r="E180" s="30"/>
      <c r="F180" s="31"/>
      <c r="G180" s="32"/>
      <c r="H180" s="33">
        <f t="shared" si="3"/>
        <v>0</v>
      </c>
    </row>
    <row r="181" spans="1:8" x14ac:dyDescent="0.3">
      <c r="A181" s="35"/>
      <c r="B181" s="715"/>
      <c r="C181" s="733"/>
      <c r="D181" s="734"/>
      <c r="E181" s="30"/>
      <c r="F181" s="31"/>
      <c r="G181" s="32"/>
      <c r="H181" s="33">
        <f t="shared" si="3"/>
        <v>0</v>
      </c>
    </row>
    <row r="182" spans="1:8" x14ac:dyDescent="0.3">
      <c r="A182" s="35"/>
      <c r="B182" s="715"/>
      <c r="C182" s="733"/>
      <c r="D182" s="734"/>
      <c r="E182" s="30"/>
      <c r="F182" s="31"/>
      <c r="G182" s="34"/>
      <c r="H182" s="33">
        <f t="shared" si="3"/>
        <v>0</v>
      </c>
    </row>
    <row r="183" spans="1:8" x14ac:dyDescent="0.3">
      <c r="A183" s="35"/>
      <c r="B183" s="715"/>
      <c r="C183" s="716"/>
      <c r="D183" s="717"/>
      <c r="E183" s="30"/>
      <c r="F183" s="31"/>
      <c r="G183" s="34"/>
      <c r="H183" s="33">
        <f t="shared" si="3"/>
        <v>0</v>
      </c>
    </row>
    <row r="184" spans="1:8" x14ac:dyDescent="0.3">
      <c r="A184" s="21" t="s">
        <v>19</v>
      </c>
      <c r="B184" s="7"/>
      <c r="C184" s="7"/>
      <c r="D184" s="7"/>
      <c r="E184" s="22"/>
      <c r="F184" s="8"/>
      <c r="G184" s="7"/>
      <c r="H184" s="37">
        <f>ROUND(SUM(H177:H183),0)</f>
        <v>2556</v>
      </c>
    </row>
    <row r="185" spans="1:8" x14ac:dyDescent="0.3">
      <c r="A185" s="6"/>
      <c r="B185" s="7"/>
      <c r="C185" s="7"/>
      <c r="D185" s="7"/>
      <c r="E185" s="22"/>
      <c r="F185" s="8"/>
      <c r="G185" s="7"/>
      <c r="H185" s="9"/>
    </row>
    <row r="186" spans="1:8" x14ac:dyDescent="0.3">
      <c r="A186" s="21" t="s">
        <v>20</v>
      </c>
      <c r="B186" s="7"/>
      <c r="C186" s="7"/>
      <c r="D186" s="7"/>
      <c r="E186" s="22"/>
      <c r="F186" s="8"/>
      <c r="G186" s="7"/>
      <c r="H186" s="9"/>
    </row>
    <row r="187" spans="1:8" ht="24.75" customHeight="1" x14ac:dyDescent="0.3">
      <c r="A187" s="23" t="s">
        <v>10</v>
      </c>
      <c r="B187" s="26" t="s">
        <v>11</v>
      </c>
      <c r="C187" s="71" t="s">
        <v>12</v>
      </c>
      <c r="D187" s="26" t="s">
        <v>13</v>
      </c>
      <c r="E187" s="718" t="s">
        <v>21</v>
      </c>
      <c r="F187" s="719"/>
      <c r="G187" s="26" t="s">
        <v>47</v>
      </c>
      <c r="H187" s="38" t="s">
        <v>14</v>
      </c>
    </row>
    <row r="188" spans="1:8" ht="53.25" customHeight="1" x14ac:dyDescent="0.3">
      <c r="A188" s="29"/>
      <c r="B188" s="72" t="s">
        <v>23</v>
      </c>
      <c r="C188" s="40">
        <v>1</v>
      </c>
      <c r="D188" s="40" t="s">
        <v>24</v>
      </c>
      <c r="E188" s="720">
        <f>+'[1]1- CUADRILLAS'!$D$47</f>
        <v>53500</v>
      </c>
      <c r="F188" s="721"/>
      <c r="G188" s="41">
        <v>1.0680484112149531</v>
      </c>
      <c r="H188" s="42">
        <f>((E188+F188)*C188)*G188</f>
        <v>57140.589999999989</v>
      </c>
    </row>
    <row r="189" spans="1:8" x14ac:dyDescent="0.3">
      <c r="A189" s="43"/>
      <c r="B189" s="44"/>
      <c r="C189" s="40"/>
      <c r="D189" s="40"/>
      <c r="E189" s="722"/>
      <c r="F189" s="723"/>
      <c r="G189" s="41"/>
      <c r="H189" s="42">
        <f>((E189+F189)*C189)*G189</f>
        <v>0</v>
      </c>
    </row>
    <row r="190" spans="1:8" x14ac:dyDescent="0.3">
      <c r="A190" s="43"/>
      <c r="B190" s="44"/>
      <c r="C190" s="40"/>
      <c r="D190" s="40"/>
      <c r="E190" s="722"/>
      <c r="F190" s="723"/>
      <c r="G190" s="40"/>
      <c r="H190" s="42"/>
    </row>
    <row r="191" spans="1:8" x14ac:dyDescent="0.3">
      <c r="A191" s="21" t="s">
        <v>25</v>
      </c>
      <c r="B191" s="7"/>
      <c r="C191" s="7"/>
      <c r="D191" s="7"/>
      <c r="E191" s="22"/>
      <c r="F191" s="8"/>
      <c r="G191" s="7"/>
      <c r="H191" s="37">
        <f>SUM(H188:H190)</f>
        <v>57140.589999999989</v>
      </c>
    </row>
    <row r="192" spans="1:8" x14ac:dyDescent="0.3">
      <c r="A192" s="6"/>
      <c r="B192" s="7"/>
      <c r="C192" s="7"/>
      <c r="D192" s="7"/>
      <c r="E192" s="22"/>
      <c r="F192" s="8"/>
      <c r="G192" s="7"/>
      <c r="H192" s="9"/>
    </row>
    <row r="193" spans="1:8" x14ac:dyDescent="0.3">
      <c r="A193" s="21" t="s">
        <v>26</v>
      </c>
      <c r="B193" s="7"/>
      <c r="C193" s="7"/>
      <c r="D193" s="7"/>
      <c r="E193" s="22"/>
      <c r="F193" s="8"/>
      <c r="G193" s="7"/>
      <c r="H193" s="9"/>
    </row>
    <row r="194" spans="1:8" x14ac:dyDescent="0.3">
      <c r="A194" s="23" t="s">
        <v>10</v>
      </c>
      <c r="B194" s="718" t="s">
        <v>11</v>
      </c>
      <c r="C194" s="719"/>
      <c r="D194" s="71" t="s">
        <v>12</v>
      </c>
      <c r="E194" s="26" t="s">
        <v>13</v>
      </c>
      <c r="F194" s="27" t="s">
        <v>22</v>
      </c>
      <c r="G194" s="26" t="s">
        <v>48</v>
      </c>
      <c r="H194" s="38" t="s">
        <v>14</v>
      </c>
    </row>
    <row r="195" spans="1:8" x14ac:dyDescent="0.3">
      <c r="A195" s="43"/>
      <c r="B195" s="724" t="s">
        <v>28</v>
      </c>
      <c r="C195" s="725"/>
      <c r="D195" s="40">
        <v>1</v>
      </c>
      <c r="E195" s="40" t="s">
        <v>29</v>
      </c>
      <c r="F195" s="41">
        <v>0.08</v>
      </c>
      <c r="G195" s="40">
        <f>+H191*0.1</f>
        <v>5714.0589999999993</v>
      </c>
      <c r="H195" s="42">
        <f>+G195*D195*F195</f>
        <v>457.12471999999997</v>
      </c>
    </row>
    <row r="196" spans="1:8" x14ac:dyDescent="0.3">
      <c r="A196" s="43"/>
      <c r="B196" s="724" t="s">
        <v>30</v>
      </c>
      <c r="C196" s="725"/>
      <c r="D196" s="40">
        <v>1</v>
      </c>
      <c r="E196" s="40" t="s">
        <v>29</v>
      </c>
      <c r="F196" s="41">
        <v>0.06</v>
      </c>
      <c r="G196" s="40">
        <f>'[1]Estudio de Mercado'!P477</f>
        <v>26300</v>
      </c>
      <c r="H196" s="42">
        <f>+G196*D196*F196</f>
        <v>1578</v>
      </c>
    </row>
    <row r="197" spans="1:8" x14ac:dyDescent="0.3">
      <c r="A197" s="21" t="s">
        <v>31</v>
      </c>
      <c r="B197" s="7"/>
      <c r="C197" s="7"/>
      <c r="D197" s="7"/>
      <c r="E197" s="22"/>
      <c r="F197" s="8"/>
      <c r="G197" s="7"/>
      <c r="H197" s="37">
        <f>ROUND(SUM(H195:H196),0)</f>
        <v>2035</v>
      </c>
    </row>
    <row r="198" spans="1:8" x14ac:dyDescent="0.3">
      <c r="A198" s="6"/>
      <c r="B198" s="7"/>
      <c r="C198" s="7"/>
      <c r="D198" s="7"/>
      <c r="E198" s="22"/>
      <c r="F198" s="8"/>
      <c r="G198" s="7"/>
      <c r="H198" s="9"/>
    </row>
    <row r="199" spans="1:8" x14ac:dyDescent="0.3">
      <c r="A199" s="21" t="s">
        <v>32</v>
      </c>
      <c r="B199" s="7"/>
      <c r="C199" s="7"/>
      <c r="D199" s="7"/>
      <c r="E199" s="22"/>
      <c r="F199" s="8"/>
      <c r="G199" s="7"/>
      <c r="H199" s="9"/>
    </row>
    <row r="200" spans="1:8" x14ac:dyDescent="0.3">
      <c r="A200" s="23" t="s">
        <v>10</v>
      </c>
      <c r="B200" s="718" t="s">
        <v>11</v>
      </c>
      <c r="C200" s="719"/>
      <c r="D200" s="26" t="s">
        <v>13</v>
      </c>
      <c r="E200" s="26" t="s">
        <v>12</v>
      </c>
      <c r="F200" s="27" t="s">
        <v>33</v>
      </c>
      <c r="G200" s="26" t="s">
        <v>34</v>
      </c>
      <c r="H200" s="38" t="s">
        <v>14</v>
      </c>
    </row>
    <row r="201" spans="1:8" x14ac:dyDescent="0.3">
      <c r="A201" s="43"/>
      <c r="B201" s="724" t="s">
        <v>35</v>
      </c>
      <c r="C201" s="725"/>
      <c r="D201" s="40" t="s">
        <v>36</v>
      </c>
      <c r="E201" s="40">
        <v>1</v>
      </c>
      <c r="F201" s="45">
        <f>'[1]Estudio de Mercado'!P483</f>
        <v>102570</v>
      </c>
      <c r="G201" s="46">
        <v>4.0000000000000001E-3</v>
      </c>
      <c r="H201" s="42">
        <f>+F201*G201</f>
        <v>410.28000000000003</v>
      </c>
    </row>
    <row r="202" spans="1:8" x14ac:dyDescent="0.3">
      <c r="A202" s="43"/>
      <c r="B202" s="724"/>
      <c r="C202" s="725"/>
      <c r="D202" s="47"/>
      <c r="E202" s="47"/>
      <c r="F202" s="48"/>
      <c r="G202" s="49"/>
      <c r="H202" s="42"/>
    </row>
    <row r="203" spans="1:8" x14ac:dyDescent="0.3">
      <c r="A203" s="21" t="s">
        <v>37</v>
      </c>
      <c r="B203" s="7"/>
      <c r="C203" s="7"/>
      <c r="D203" s="7"/>
      <c r="E203" s="22"/>
      <c r="F203" s="8"/>
      <c r="G203" s="7"/>
      <c r="H203" s="37">
        <f>ROUND(SUM(H201:H202),0)</f>
        <v>410</v>
      </c>
    </row>
    <row r="204" spans="1:8" x14ac:dyDescent="0.3">
      <c r="A204" s="21"/>
      <c r="B204" s="7"/>
      <c r="C204" s="7"/>
      <c r="D204" s="7"/>
      <c r="E204" s="50"/>
      <c r="F204" s="8"/>
      <c r="G204" s="7"/>
      <c r="H204" s="51"/>
    </row>
    <row r="205" spans="1:8" x14ac:dyDescent="0.3">
      <c r="A205" s="21" t="s">
        <v>38</v>
      </c>
      <c r="B205" s="7"/>
      <c r="C205" s="7"/>
      <c r="D205" s="7"/>
      <c r="E205" s="22"/>
      <c r="F205" s="8"/>
      <c r="G205" s="7"/>
      <c r="H205" s="37">
        <f>H184+H191+H197+H203</f>
        <v>62141.589999999989</v>
      </c>
    </row>
    <row r="206" spans="1:8" x14ac:dyDescent="0.3">
      <c r="A206" s="21" t="s">
        <v>39</v>
      </c>
      <c r="B206" s="7"/>
      <c r="C206" s="7"/>
      <c r="D206" s="7"/>
      <c r="E206" s="22"/>
      <c r="F206" s="8"/>
      <c r="G206" s="7"/>
      <c r="H206" s="52">
        <f>+SUM(H207:H210)</f>
        <v>18611.406204999999</v>
      </c>
    </row>
    <row r="207" spans="1:8" x14ac:dyDescent="0.3">
      <c r="A207" s="21"/>
      <c r="B207" s="7"/>
      <c r="C207" s="7"/>
      <c r="D207" s="7"/>
      <c r="E207" s="22"/>
      <c r="F207" s="48" t="s">
        <v>40</v>
      </c>
      <c r="G207" s="53">
        <v>0.23</v>
      </c>
      <c r="H207" s="54">
        <f>+G207*H205</f>
        <v>14292.565699999997</v>
      </c>
    </row>
    <row r="208" spans="1:8" x14ac:dyDescent="0.3">
      <c r="A208" s="21"/>
      <c r="B208" s="7"/>
      <c r="C208" s="7"/>
      <c r="D208" s="7"/>
      <c r="E208" s="22"/>
      <c r="F208" s="48" t="s">
        <v>41</v>
      </c>
      <c r="G208" s="53">
        <v>0.01</v>
      </c>
      <c r="H208" s="54">
        <f>+G208*H205</f>
        <v>621.41589999999985</v>
      </c>
    </row>
    <row r="209" spans="1:8" x14ac:dyDescent="0.3">
      <c r="A209" s="21"/>
      <c r="B209" s="7"/>
      <c r="C209" s="7"/>
      <c r="D209" s="7"/>
      <c r="E209" s="22"/>
      <c r="F209" s="48" t="s">
        <v>42</v>
      </c>
      <c r="G209" s="53">
        <v>0.05</v>
      </c>
      <c r="H209" s="54">
        <f>+G209*H205</f>
        <v>3107.0794999999998</v>
      </c>
    </row>
    <row r="210" spans="1:8" x14ac:dyDescent="0.3">
      <c r="A210" s="21"/>
      <c r="B210" s="7"/>
      <c r="C210" s="7"/>
      <c r="D210" s="7"/>
      <c r="E210" s="22"/>
      <c r="F210" s="48" t="s">
        <v>43</v>
      </c>
      <c r="G210" s="53">
        <v>0.19</v>
      </c>
      <c r="H210" s="54">
        <f>+G210*H209</f>
        <v>590.34510499999999</v>
      </c>
    </row>
    <row r="211" spans="1:8" x14ac:dyDescent="0.3">
      <c r="A211" s="21"/>
      <c r="B211" s="7"/>
      <c r="C211" s="7"/>
      <c r="D211" s="7"/>
      <c r="E211" s="22"/>
      <c r="F211" s="726" t="s">
        <v>44</v>
      </c>
      <c r="G211" s="726"/>
      <c r="H211" s="55">
        <f>+ROUND(H205+H206,0)</f>
        <v>80753</v>
      </c>
    </row>
    <row r="212" spans="1:8" x14ac:dyDescent="0.3">
      <c r="A212" s="21"/>
      <c r="B212" s="7"/>
      <c r="C212" s="7"/>
      <c r="D212" s="7"/>
      <c r="E212" s="22"/>
      <c r="F212" s="8"/>
      <c r="G212" s="7"/>
      <c r="H212" s="56"/>
    </row>
    <row r="213" spans="1:8" ht="16.2" thickBot="1" x14ac:dyDescent="0.35">
      <c r="A213" s="17"/>
      <c r="B213" s="18"/>
      <c r="C213" s="7"/>
      <c r="D213" s="7"/>
      <c r="E213" s="22"/>
      <c r="F213" s="19"/>
      <c r="G213" s="18"/>
      <c r="H213" s="20"/>
    </row>
    <row r="214" spans="1:8" ht="16.2" thickTop="1" x14ac:dyDescent="0.3">
      <c r="A214" s="6"/>
      <c r="B214" s="7"/>
      <c r="C214" s="57"/>
      <c r="D214" s="58"/>
      <c r="E214" s="57"/>
      <c r="F214" s="8"/>
      <c r="G214" s="7"/>
      <c r="H214" s="59"/>
    </row>
    <row r="215" spans="1:8" x14ac:dyDescent="0.3">
      <c r="A215" s="6"/>
      <c r="B215" s="7"/>
      <c r="C215" s="22"/>
      <c r="D215" s="7"/>
      <c r="E215" s="22"/>
      <c r="F215" s="8"/>
      <c r="G215" s="7"/>
      <c r="H215" s="59"/>
    </row>
    <row r="216" spans="1:8" x14ac:dyDescent="0.3">
      <c r="A216" s="6"/>
      <c r="B216" s="7"/>
      <c r="C216" s="22"/>
      <c r="D216" s="7"/>
      <c r="E216" s="22"/>
      <c r="F216" s="8"/>
      <c r="G216" s="7"/>
      <c r="H216" s="59"/>
    </row>
    <row r="217" spans="1:8" x14ac:dyDescent="0.3">
      <c r="A217" s="6"/>
      <c r="B217" s="7"/>
      <c r="C217" s="22"/>
      <c r="D217" s="7"/>
      <c r="E217" s="22"/>
      <c r="F217" s="8"/>
      <c r="G217" s="7"/>
      <c r="H217" s="59"/>
    </row>
    <row r="218" spans="1:8" ht="16.2" thickBot="1" x14ac:dyDescent="0.35">
      <c r="A218" s="6"/>
      <c r="B218" s="7"/>
      <c r="C218" s="7"/>
      <c r="D218" s="7"/>
      <c r="E218" s="22"/>
      <c r="F218" s="699"/>
      <c r="G218" s="699"/>
      <c r="H218" s="700"/>
    </row>
    <row r="219" spans="1:8" x14ac:dyDescent="0.3">
      <c r="A219" s="60" t="s">
        <v>45</v>
      </c>
      <c r="B219" s="61"/>
      <c r="C219" s="61"/>
      <c r="D219" s="61"/>
      <c r="E219" s="22"/>
      <c r="F219" s="8" t="s">
        <v>46</v>
      </c>
      <c r="G219" s="7"/>
      <c r="H219" s="9"/>
    </row>
    <row r="220" spans="1:8" ht="16.2" thickBot="1" x14ac:dyDescent="0.35">
      <c r="A220" s="73"/>
      <c r="B220" s="63"/>
      <c r="C220" s="63"/>
      <c r="D220" s="63"/>
      <c r="E220" s="74"/>
      <c r="F220" s="64"/>
      <c r="G220" s="63"/>
      <c r="H220" s="65"/>
    </row>
    <row r="221" spans="1:8" ht="97.95" customHeight="1" thickBot="1" x14ac:dyDescent="0.55000000000000004">
      <c r="A221" s="701" t="str">
        <f>+A2</f>
        <v>REPARACIONES LOCATIVAS LABORATORIO GENETICA REGIONAL NOR OCCIDENTE DEL INSTITUTO NACIONAL DE MEDICINA LEGAL Y CIENCIAS FORENSES.</v>
      </c>
      <c r="B221" s="702"/>
      <c r="C221" s="702"/>
      <c r="D221" s="702"/>
      <c r="E221" s="702"/>
      <c r="F221" s="702"/>
      <c r="G221" s="702"/>
      <c r="H221" s="703"/>
    </row>
    <row r="222" spans="1:8" ht="33.75" customHeight="1" thickTop="1" x14ac:dyDescent="0.3">
      <c r="A222" s="704" t="str">
        <f>+A3</f>
        <v>PRESUPUESTO SISTEMA ELÉCTRICO, ILUMINACIÓN Y ALARMAS PARA EL PROYECTO DE REPARACIONES LOCATIVAS SECCION TUNJA- BOYACA DEL  INSTITUTO NACIONAL DE MEDICINA LEGAL Y CIENCIAS FORENSES</v>
      </c>
      <c r="B222" s="705"/>
      <c r="C222" s="705"/>
      <c r="D222" s="705"/>
      <c r="E222" s="705"/>
      <c r="F222" s="705"/>
      <c r="G222" s="705"/>
      <c r="H222" s="706"/>
    </row>
    <row r="223" spans="1:8" ht="12" customHeight="1" x14ac:dyDescent="0.3">
      <c r="A223" s="707"/>
      <c r="B223" s="708"/>
      <c r="C223" s="708"/>
      <c r="D223" s="708"/>
      <c r="E223" s="708"/>
      <c r="F223" s="708"/>
      <c r="G223" s="708"/>
      <c r="H223" s="709"/>
    </row>
    <row r="224" spans="1:8" ht="20.25" customHeight="1" x14ac:dyDescent="0.3">
      <c r="A224" s="710" t="s">
        <v>2</v>
      </c>
      <c r="B224" s="711"/>
      <c r="C224" s="711"/>
      <c r="D224" s="711"/>
      <c r="E224" s="711"/>
      <c r="F224" s="711"/>
      <c r="G224" s="711"/>
      <c r="H224" s="712"/>
    </row>
    <row r="225" spans="1:8" x14ac:dyDescent="0.3">
      <c r="A225" s="6"/>
      <c r="B225" s="7"/>
      <c r="C225" s="7"/>
      <c r="D225" s="7"/>
      <c r="E225" s="7"/>
      <c r="F225" s="8"/>
      <c r="G225" s="7"/>
      <c r="H225" s="9"/>
    </row>
    <row r="226" spans="1:8" x14ac:dyDescent="0.3">
      <c r="A226" s="10" t="s">
        <v>3</v>
      </c>
      <c r="B226" s="11" t="str">
        <f>+'[1]BASE DEL PRESUPUESTO'!B86</f>
        <v>3.2.5</v>
      </c>
      <c r="C226" s="12" t="s">
        <v>4</v>
      </c>
      <c r="D226" s="11" t="str">
        <f>+'[1]BASE DEL PRESUPUESTO'!D86</f>
        <v>UND</v>
      </c>
      <c r="E226" s="13" t="s">
        <v>5</v>
      </c>
      <c r="F226" s="14">
        <f>+H257</f>
        <v>55416.699319871412</v>
      </c>
      <c r="G226" s="12" t="s">
        <v>6</v>
      </c>
      <c r="H226" s="15" t="s">
        <v>7</v>
      </c>
    </row>
    <row r="227" spans="1:8" ht="38.25" customHeight="1" x14ac:dyDescent="0.3">
      <c r="A227" s="16" t="s">
        <v>8</v>
      </c>
      <c r="B227" s="770" t="str">
        <f>+'[1]BASE DEL PRESUPUESTO'!C86</f>
        <v>Desmonte y retiro de sensor de humo fotoeléctrico, termico o de doble tecnologia ; (incluye desmonte de base soporte, conexionado, conectores y demas elémentos consumibles para su correcta ejecución).</v>
      </c>
      <c r="C227" s="770"/>
      <c r="D227" s="770"/>
      <c r="E227" s="770"/>
      <c r="F227" s="770"/>
      <c r="G227" s="770"/>
      <c r="H227" s="771"/>
    </row>
    <row r="228" spans="1:8" ht="16.2" thickBot="1" x14ac:dyDescent="0.35">
      <c r="A228" s="17"/>
      <c r="B228" s="18"/>
      <c r="C228" s="18"/>
      <c r="D228" s="18"/>
      <c r="E228" s="18"/>
      <c r="F228" s="19"/>
      <c r="G228" s="18"/>
      <c r="H228" s="20"/>
    </row>
    <row r="229" spans="1:8" ht="16.2" thickTop="1" x14ac:dyDescent="0.3">
      <c r="A229" s="21" t="s">
        <v>9</v>
      </c>
      <c r="B229" s="7"/>
      <c r="C229" s="7"/>
      <c r="D229" s="7"/>
      <c r="E229" s="22"/>
      <c r="F229" s="8"/>
      <c r="G229" s="7"/>
      <c r="H229" s="9"/>
    </row>
    <row r="230" spans="1:8" x14ac:dyDescent="0.3">
      <c r="A230" s="75" t="s">
        <v>10</v>
      </c>
      <c r="B230" s="748" t="s">
        <v>11</v>
      </c>
      <c r="C230" s="749"/>
      <c r="D230" s="750"/>
      <c r="E230" s="76" t="s">
        <v>12</v>
      </c>
      <c r="F230" s="77" t="s">
        <v>13</v>
      </c>
      <c r="G230" s="76" t="s">
        <v>14</v>
      </c>
      <c r="H230" s="78" t="s">
        <v>15</v>
      </c>
    </row>
    <row r="231" spans="1:8" x14ac:dyDescent="0.3">
      <c r="A231" s="35"/>
      <c r="B231" s="715" t="s">
        <v>17</v>
      </c>
      <c r="C231" s="733"/>
      <c r="D231" s="734"/>
      <c r="E231" s="30">
        <v>1</v>
      </c>
      <c r="F231" s="31" t="s">
        <v>18</v>
      </c>
      <c r="G231" s="32">
        <f>'[1]Estudio de Mercado'!P234</f>
        <v>2556</v>
      </c>
      <c r="H231" s="33">
        <f>+E231*G231</f>
        <v>2556</v>
      </c>
    </row>
    <row r="232" spans="1:8" x14ac:dyDescent="0.3">
      <c r="A232" s="35"/>
      <c r="B232" s="715"/>
      <c r="C232" s="733"/>
      <c r="D232" s="734"/>
      <c r="E232" s="30"/>
      <c r="F232" s="31"/>
      <c r="G232" s="32"/>
      <c r="H232" s="33"/>
    </row>
    <row r="233" spans="1:8" x14ac:dyDescent="0.3">
      <c r="A233" s="35"/>
      <c r="B233" s="715"/>
      <c r="C233" s="733"/>
      <c r="D233" s="734"/>
      <c r="E233" s="30"/>
      <c r="F233" s="31"/>
      <c r="G233" s="32"/>
      <c r="H233" s="33"/>
    </row>
    <row r="234" spans="1:8" x14ac:dyDescent="0.3">
      <c r="A234" s="35"/>
      <c r="B234" s="715"/>
      <c r="C234" s="733"/>
      <c r="D234" s="734"/>
      <c r="E234" s="30"/>
      <c r="F234" s="31"/>
      <c r="G234" s="34"/>
      <c r="H234" s="33">
        <f>+E234*G234</f>
        <v>0</v>
      </c>
    </row>
    <row r="235" spans="1:8" x14ac:dyDescent="0.3">
      <c r="A235" s="35"/>
      <c r="B235" s="715"/>
      <c r="C235" s="716"/>
      <c r="D235" s="717"/>
      <c r="E235" s="30"/>
      <c r="F235" s="31"/>
      <c r="G235" s="34"/>
      <c r="H235" s="33">
        <f>+E235*G235</f>
        <v>0</v>
      </c>
    </row>
    <row r="236" spans="1:8" x14ac:dyDescent="0.3">
      <c r="A236" s="21" t="s">
        <v>19</v>
      </c>
      <c r="B236" s="7"/>
      <c r="C236" s="7"/>
      <c r="D236" s="7"/>
      <c r="E236" s="22"/>
      <c r="F236" s="8"/>
      <c r="G236" s="7"/>
      <c r="H236" s="37">
        <f>ROUND(SUM(H231:H235),0)</f>
        <v>2556</v>
      </c>
    </row>
    <row r="237" spans="1:8" x14ac:dyDescent="0.3">
      <c r="A237" s="6"/>
      <c r="B237" s="7"/>
      <c r="C237" s="7"/>
      <c r="D237" s="7"/>
      <c r="E237" s="22"/>
      <c r="F237" s="8"/>
      <c r="G237" s="7"/>
      <c r="H237" s="9"/>
    </row>
    <row r="238" spans="1:8" x14ac:dyDescent="0.3">
      <c r="A238" s="21" t="s">
        <v>20</v>
      </c>
      <c r="B238" s="7"/>
      <c r="C238" s="7"/>
      <c r="D238" s="7"/>
      <c r="E238" s="22"/>
      <c r="F238" s="8"/>
      <c r="G238" s="7"/>
      <c r="H238" s="9"/>
    </row>
    <row r="239" spans="1:8" x14ac:dyDescent="0.3">
      <c r="A239" s="75" t="s">
        <v>10</v>
      </c>
      <c r="B239" s="76" t="s">
        <v>11</v>
      </c>
      <c r="C239" s="76" t="s">
        <v>12</v>
      </c>
      <c r="D239" s="76" t="s">
        <v>13</v>
      </c>
      <c r="E239" s="718" t="s">
        <v>21</v>
      </c>
      <c r="F239" s="719"/>
      <c r="G239" s="76" t="s">
        <v>47</v>
      </c>
      <c r="H239" s="79" t="s">
        <v>14</v>
      </c>
    </row>
    <row r="240" spans="1:8" ht="31.2" x14ac:dyDescent="0.3">
      <c r="A240" s="29"/>
      <c r="B240" s="72" t="s">
        <v>23</v>
      </c>
      <c r="C240" s="40">
        <v>1</v>
      </c>
      <c r="D240" s="40" t="s">
        <v>24</v>
      </c>
      <c r="E240" s="720">
        <f>+'[1]1- CUADRILLAS'!$D$47</f>
        <v>53500</v>
      </c>
      <c r="F240" s="721"/>
      <c r="G240" s="41">
        <v>0.91291026766114791</v>
      </c>
      <c r="H240" s="42">
        <f>((E240+F240)*C240)*G240</f>
        <v>48840.699319871412</v>
      </c>
    </row>
    <row r="241" spans="1:8" x14ac:dyDescent="0.3">
      <c r="A241" s="43"/>
      <c r="B241" s="44"/>
      <c r="C241" s="40"/>
      <c r="D241" s="40"/>
      <c r="E241" s="722"/>
      <c r="F241" s="723"/>
      <c r="G241" s="41"/>
      <c r="H241" s="42">
        <f>((E241+F241)*C241)*G241</f>
        <v>0</v>
      </c>
    </row>
    <row r="242" spans="1:8" x14ac:dyDescent="0.3">
      <c r="A242" s="43"/>
      <c r="B242" s="44"/>
      <c r="C242" s="40"/>
      <c r="D242" s="40"/>
      <c r="E242" s="722"/>
      <c r="F242" s="723"/>
      <c r="G242" s="40"/>
      <c r="H242" s="80"/>
    </row>
    <row r="243" spans="1:8" x14ac:dyDescent="0.3">
      <c r="A243" s="21" t="s">
        <v>25</v>
      </c>
      <c r="B243" s="7"/>
      <c r="C243" s="7"/>
      <c r="D243" s="7"/>
      <c r="E243" s="22"/>
      <c r="F243" s="8"/>
      <c r="G243" s="7"/>
      <c r="H243" s="37">
        <f>SUM(H240:H242)</f>
        <v>48840.699319871412</v>
      </c>
    </row>
    <row r="244" spans="1:8" x14ac:dyDescent="0.3">
      <c r="A244" s="6"/>
      <c r="B244" s="7"/>
      <c r="C244" s="7"/>
      <c r="D244" s="7"/>
      <c r="E244" s="22"/>
      <c r="F244" s="8"/>
      <c r="G244" s="7"/>
      <c r="H244" s="9"/>
    </row>
    <row r="245" spans="1:8" x14ac:dyDescent="0.3">
      <c r="A245" s="21" t="s">
        <v>26</v>
      </c>
      <c r="B245" s="7"/>
      <c r="C245" s="7"/>
      <c r="D245" s="7"/>
      <c r="E245" s="22"/>
      <c r="F245" s="8"/>
      <c r="G245" s="7"/>
      <c r="H245" s="9"/>
    </row>
    <row r="246" spans="1:8" x14ac:dyDescent="0.3">
      <c r="A246" s="23" t="s">
        <v>10</v>
      </c>
      <c r="B246" s="718" t="s">
        <v>11</v>
      </c>
      <c r="C246" s="719"/>
      <c r="D246" s="71" t="s">
        <v>12</v>
      </c>
      <c r="E246" s="26" t="s">
        <v>13</v>
      </c>
      <c r="F246" s="27" t="s">
        <v>22</v>
      </c>
      <c r="G246" s="26" t="s">
        <v>48</v>
      </c>
      <c r="H246" s="38" t="s">
        <v>14</v>
      </c>
    </row>
    <row r="247" spans="1:8" x14ac:dyDescent="0.3">
      <c r="A247" s="43"/>
      <c r="B247" s="724" t="s">
        <v>28</v>
      </c>
      <c r="C247" s="725"/>
      <c r="D247" s="40">
        <v>1</v>
      </c>
      <c r="E247" s="40" t="s">
        <v>29</v>
      </c>
      <c r="F247" s="41">
        <v>0.08</v>
      </c>
      <c r="G247" s="40">
        <f>H243*0.1</f>
        <v>4884.069931987141</v>
      </c>
      <c r="H247" s="42">
        <f>+G247*D247*F247</f>
        <v>390.7255945589713</v>
      </c>
    </row>
    <row r="248" spans="1:8" x14ac:dyDescent="0.3">
      <c r="A248" s="43"/>
      <c r="B248" s="724" t="s">
        <v>30</v>
      </c>
      <c r="C248" s="725"/>
      <c r="D248" s="40">
        <v>1</v>
      </c>
      <c r="E248" s="40" t="s">
        <v>29</v>
      </c>
      <c r="F248" s="41">
        <v>0.06</v>
      </c>
      <c r="G248" s="40">
        <f>'[1]Estudio de Mercado'!P477</f>
        <v>26300</v>
      </c>
      <c r="H248" s="42">
        <f>+G248*D248*F248</f>
        <v>1578</v>
      </c>
    </row>
    <row r="249" spans="1:8" x14ac:dyDescent="0.3">
      <c r="A249" s="21" t="s">
        <v>31</v>
      </c>
      <c r="B249" s="7"/>
      <c r="C249" s="7"/>
      <c r="D249" s="7"/>
      <c r="E249" s="22"/>
      <c r="F249" s="8"/>
      <c r="G249" s="7"/>
      <c r="H249" s="37">
        <f>ROUND(SUM(H247:H248),0)</f>
        <v>1969</v>
      </c>
    </row>
    <row r="250" spans="1:8" x14ac:dyDescent="0.3">
      <c r="A250" s="6"/>
      <c r="B250" s="7"/>
      <c r="C250" s="7"/>
      <c r="D250" s="7"/>
      <c r="E250" s="22"/>
      <c r="F250" s="8"/>
      <c r="G250" s="7"/>
      <c r="H250" s="9"/>
    </row>
    <row r="251" spans="1:8" x14ac:dyDescent="0.3">
      <c r="A251" s="21" t="s">
        <v>32</v>
      </c>
      <c r="B251" s="7"/>
      <c r="C251" s="7"/>
      <c r="D251" s="7"/>
      <c r="E251" s="22"/>
      <c r="F251" s="8"/>
      <c r="G251" s="7"/>
      <c r="H251" s="9"/>
    </row>
    <row r="252" spans="1:8" x14ac:dyDescent="0.3">
      <c r="A252" s="23" t="s">
        <v>10</v>
      </c>
      <c r="B252" s="718" t="s">
        <v>11</v>
      </c>
      <c r="C252" s="719"/>
      <c r="D252" s="26" t="s">
        <v>13</v>
      </c>
      <c r="E252" s="26" t="s">
        <v>12</v>
      </c>
      <c r="F252" s="27" t="s">
        <v>33</v>
      </c>
      <c r="G252" s="26" t="s">
        <v>34</v>
      </c>
      <c r="H252" s="38" t="s">
        <v>14</v>
      </c>
    </row>
    <row r="253" spans="1:8" x14ac:dyDescent="0.3">
      <c r="A253" s="43"/>
      <c r="B253" s="724" t="s">
        <v>35</v>
      </c>
      <c r="C253" s="725"/>
      <c r="D253" s="40" t="s">
        <v>36</v>
      </c>
      <c r="E253" s="40">
        <v>1</v>
      </c>
      <c r="F253" s="45">
        <f>'[1]Estudio de Mercado'!P483</f>
        <v>102570</v>
      </c>
      <c r="G253" s="41">
        <v>0.02</v>
      </c>
      <c r="H253" s="42">
        <f>+F253*G253</f>
        <v>2051.4</v>
      </c>
    </row>
    <row r="254" spans="1:8" x14ac:dyDescent="0.3">
      <c r="A254" s="43"/>
      <c r="B254" s="724"/>
      <c r="C254" s="725"/>
      <c r="D254" s="47"/>
      <c r="E254" s="47"/>
      <c r="F254" s="48"/>
      <c r="G254" s="49"/>
      <c r="H254" s="42"/>
    </row>
    <row r="255" spans="1:8" x14ac:dyDescent="0.3">
      <c r="A255" s="21" t="s">
        <v>37</v>
      </c>
      <c r="B255" s="7"/>
      <c r="C255" s="7"/>
      <c r="D255" s="7"/>
      <c r="E255" s="22"/>
      <c r="F255" s="8"/>
      <c r="G255" s="7"/>
      <c r="H255" s="37">
        <f>ROUND(SUM(H253:H254),0)</f>
        <v>2051</v>
      </c>
    </row>
    <row r="256" spans="1:8" x14ac:dyDescent="0.3">
      <c r="A256" s="21"/>
      <c r="B256" s="7"/>
      <c r="C256" s="7"/>
      <c r="D256" s="7"/>
      <c r="E256" s="50"/>
      <c r="F256" s="8"/>
      <c r="G256" s="7"/>
      <c r="H256" s="9"/>
    </row>
    <row r="257" spans="1:8" x14ac:dyDescent="0.3">
      <c r="A257" s="21" t="s">
        <v>38</v>
      </c>
      <c r="B257" s="7"/>
      <c r="C257" s="7"/>
      <c r="D257" s="7"/>
      <c r="E257" s="22"/>
      <c r="F257" s="8"/>
      <c r="G257" s="7"/>
      <c r="H257" s="37">
        <f>H236+H243+H249+H255</f>
        <v>55416.699319871412</v>
      </c>
    </row>
    <row r="258" spans="1:8" x14ac:dyDescent="0.3">
      <c r="A258" s="21" t="s">
        <v>39</v>
      </c>
      <c r="B258" s="7"/>
      <c r="C258" s="7"/>
      <c r="D258" s="7"/>
      <c r="E258" s="22"/>
      <c r="F258" s="8"/>
      <c r="G258" s="7"/>
      <c r="H258" s="52">
        <f>+SUM(H259:H262)</f>
        <v>16597.301446301488</v>
      </c>
    </row>
    <row r="259" spans="1:8" x14ac:dyDescent="0.3">
      <c r="A259" s="21"/>
      <c r="B259" s="7"/>
      <c r="C259" s="7"/>
      <c r="D259" s="7"/>
      <c r="E259" s="22"/>
      <c r="F259" s="48" t="s">
        <v>40</v>
      </c>
      <c r="G259" s="53">
        <v>0.23</v>
      </c>
      <c r="H259" s="54">
        <f>+G259*H257</f>
        <v>12745.840843570426</v>
      </c>
    </row>
    <row r="260" spans="1:8" x14ac:dyDescent="0.3">
      <c r="A260" s="21"/>
      <c r="B260" s="7"/>
      <c r="C260" s="7"/>
      <c r="D260" s="7"/>
      <c r="E260" s="22"/>
      <c r="F260" s="48" t="s">
        <v>41</v>
      </c>
      <c r="G260" s="53">
        <v>0.01</v>
      </c>
      <c r="H260" s="54">
        <f>+G260*H257</f>
        <v>554.16699319871418</v>
      </c>
    </row>
    <row r="261" spans="1:8" x14ac:dyDescent="0.3">
      <c r="A261" s="21"/>
      <c r="B261" s="7"/>
      <c r="C261" s="7"/>
      <c r="D261" s="7"/>
      <c r="E261" s="22"/>
      <c r="F261" s="48" t="s">
        <v>42</v>
      </c>
      <c r="G261" s="53">
        <v>0.05</v>
      </c>
      <c r="H261" s="54">
        <f>+G261*H257</f>
        <v>2770.8349659935707</v>
      </c>
    </row>
    <row r="262" spans="1:8" x14ac:dyDescent="0.3">
      <c r="A262" s="21"/>
      <c r="B262" s="7"/>
      <c r="C262" s="7"/>
      <c r="D262" s="7"/>
      <c r="E262" s="22"/>
      <c r="F262" s="48" t="s">
        <v>43</v>
      </c>
      <c r="G262" s="53">
        <v>0.19</v>
      </c>
      <c r="H262" s="54">
        <f>+G262*H261</f>
        <v>526.45864353877846</v>
      </c>
    </row>
    <row r="263" spans="1:8" x14ac:dyDescent="0.3">
      <c r="A263" s="21"/>
      <c r="B263" s="7"/>
      <c r="C263" s="7"/>
      <c r="D263" s="7"/>
      <c r="E263" s="22"/>
      <c r="F263" s="726" t="s">
        <v>44</v>
      </c>
      <c r="G263" s="726"/>
      <c r="H263" s="55">
        <f>+ROUND(H257+H258,0)</f>
        <v>72014</v>
      </c>
    </row>
    <row r="264" spans="1:8" x14ac:dyDescent="0.3">
      <c r="A264" s="21"/>
      <c r="B264" s="7"/>
      <c r="C264" s="7"/>
      <c r="D264" s="7"/>
      <c r="E264" s="22"/>
      <c r="F264" s="8"/>
      <c r="G264" s="7"/>
      <c r="H264" s="56"/>
    </row>
    <row r="265" spans="1:8" ht="16.2" thickBot="1" x14ac:dyDescent="0.35">
      <c r="A265" s="17"/>
      <c r="B265" s="18"/>
      <c r="C265" s="7"/>
      <c r="D265" s="7"/>
      <c r="E265" s="22"/>
      <c r="F265" s="19"/>
      <c r="G265" s="18"/>
      <c r="H265" s="20"/>
    </row>
    <row r="266" spans="1:8" ht="16.2" thickTop="1" x14ac:dyDescent="0.3">
      <c r="A266" s="6"/>
      <c r="B266" s="7"/>
      <c r="C266" s="57"/>
      <c r="D266" s="58"/>
      <c r="E266" s="57"/>
      <c r="F266" s="8"/>
      <c r="G266" s="7"/>
      <c r="H266" s="59"/>
    </row>
    <row r="267" spans="1:8" x14ac:dyDescent="0.3">
      <c r="A267" s="6"/>
      <c r="B267" s="7"/>
      <c r="C267" s="22"/>
      <c r="D267" s="7"/>
      <c r="E267" s="22"/>
      <c r="F267" s="8"/>
      <c r="G267" s="7"/>
      <c r="H267" s="59"/>
    </row>
    <row r="268" spans="1:8" x14ac:dyDescent="0.3">
      <c r="A268" s="6"/>
      <c r="B268" s="7"/>
      <c r="C268" s="22"/>
      <c r="D268" s="7"/>
      <c r="E268" s="22"/>
      <c r="F268" s="8"/>
      <c r="G268" s="7"/>
      <c r="H268" s="59"/>
    </row>
    <row r="269" spans="1:8" x14ac:dyDescent="0.3">
      <c r="A269" s="6"/>
      <c r="B269" s="7"/>
      <c r="C269" s="22"/>
      <c r="D269" s="7"/>
      <c r="E269" s="22"/>
      <c r="F269" s="8"/>
      <c r="G269" s="7"/>
      <c r="H269" s="59"/>
    </row>
    <row r="270" spans="1:8" ht="16.2" thickBot="1" x14ac:dyDescent="0.35">
      <c r="A270" s="6"/>
      <c r="B270" s="7"/>
      <c r="C270" s="7"/>
      <c r="D270" s="7"/>
      <c r="E270" s="22"/>
      <c r="F270" s="699"/>
      <c r="G270" s="699"/>
      <c r="H270" s="700"/>
    </row>
    <row r="271" spans="1:8" ht="16.2" thickBot="1" x14ac:dyDescent="0.35">
      <c r="A271" s="81" t="s">
        <v>45</v>
      </c>
      <c r="B271" s="82"/>
      <c r="C271" s="82"/>
      <c r="D271" s="82"/>
      <c r="E271" s="74"/>
      <c r="F271" s="64" t="s">
        <v>46</v>
      </c>
      <c r="G271" s="63"/>
      <c r="H271" s="65"/>
    </row>
    <row r="272" spans="1:8" ht="83.4" customHeight="1" thickBot="1" x14ac:dyDescent="0.55000000000000004">
      <c r="A272" s="701" t="str">
        <f>+A2</f>
        <v>REPARACIONES LOCATIVAS LABORATORIO GENETICA REGIONAL NOR OCCIDENTE DEL INSTITUTO NACIONAL DE MEDICINA LEGAL Y CIENCIAS FORENSES.</v>
      </c>
      <c r="B272" s="702"/>
      <c r="C272" s="702"/>
      <c r="D272" s="702"/>
      <c r="E272" s="702"/>
      <c r="F272" s="702"/>
      <c r="G272" s="702"/>
      <c r="H272" s="703"/>
    </row>
    <row r="273" spans="1:8" ht="16.2" thickTop="1" x14ac:dyDescent="0.3">
      <c r="A273" s="704" t="str">
        <f>+A3</f>
        <v>PRESUPUESTO SISTEMA ELÉCTRICO, ILUMINACIÓN Y ALARMAS PARA EL PROYECTO DE REPARACIONES LOCATIVAS SECCION TUNJA- BOYACA DEL  INSTITUTO NACIONAL DE MEDICINA LEGAL Y CIENCIAS FORENSES</v>
      </c>
      <c r="B273" s="705"/>
      <c r="C273" s="705"/>
      <c r="D273" s="705"/>
      <c r="E273" s="705"/>
      <c r="F273" s="705"/>
      <c r="G273" s="705"/>
      <c r="H273" s="706"/>
    </row>
    <row r="274" spans="1:8" x14ac:dyDescent="0.3">
      <c r="A274" s="707"/>
      <c r="B274" s="708"/>
      <c r="C274" s="708"/>
      <c r="D274" s="708"/>
      <c r="E274" s="708"/>
      <c r="F274" s="708"/>
      <c r="G274" s="708"/>
      <c r="H274" s="709"/>
    </row>
    <row r="275" spans="1:8" x14ac:dyDescent="0.3">
      <c r="A275" s="710" t="s">
        <v>2</v>
      </c>
      <c r="B275" s="711"/>
      <c r="C275" s="711"/>
      <c r="D275" s="711"/>
      <c r="E275" s="711"/>
      <c r="F275" s="711"/>
      <c r="G275" s="711"/>
      <c r="H275" s="712"/>
    </row>
    <row r="276" spans="1:8" x14ac:dyDescent="0.3">
      <c r="A276" s="6"/>
      <c r="B276" s="7"/>
      <c r="C276" s="7"/>
      <c r="D276" s="7"/>
      <c r="E276" s="7"/>
      <c r="F276" s="8"/>
      <c r="G276" s="7"/>
      <c r="H276" s="9"/>
    </row>
    <row r="277" spans="1:8" x14ac:dyDescent="0.3">
      <c r="A277" s="10" t="s">
        <v>3</v>
      </c>
      <c r="B277" s="11" t="str">
        <f>+'[1]BASE DEL PRESUPUESTO'!B87</f>
        <v>3.2.6</v>
      </c>
      <c r="C277" s="12" t="s">
        <v>4</v>
      </c>
      <c r="D277" s="11" t="str">
        <f>+'[1]BASE DEL PRESUPUESTO'!D87</f>
        <v>UND</v>
      </c>
      <c r="E277" s="13" t="s">
        <v>5</v>
      </c>
      <c r="F277" s="14">
        <f>H310</f>
        <v>76537.899999999994</v>
      </c>
      <c r="G277" s="12" t="s">
        <v>6</v>
      </c>
      <c r="H277" s="15" t="str">
        <f>+H7</f>
        <v>ENERO DE 2026</v>
      </c>
    </row>
    <row r="278" spans="1:8" ht="56.25" customHeight="1" x14ac:dyDescent="0.3">
      <c r="A278" s="16" t="s">
        <v>8</v>
      </c>
      <c r="B278" s="713" t="str">
        <f>+'[1]BASE DEL PRESUPUESTO'!C87</f>
        <v>Suministro de materiales y mano de obra para Instalación de salida para sensores y elementos activos del sistema en caja fundida en aluminio inyectado a presión y acabado en pintura electrostática epóxica tipo rawelt y coraza americana liquit tight de 3/4" hasta base sensor; (incluye: conectores adaptadores de 3/4", tapa y demás elementos consumibles para su correcta instalación).</v>
      </c>
      <c r="C278" s="713"/>
      <c r="D278" s="713"/>
      <c r="E278" s="713"/>
      <c r="F278" s="713"/>
      <c r="G278" s="713"/>
      <c r="H278" s="714"/>
    </row>
    <row r="279" spans="1:8" ht="16.2" thickBot="1" x14ac:dyDescent="0.35">
      <c r="A279" s="17"/>
      <c r="B279" s="18"/>
      <c r="C279" s="18"/>
      <c r="D279" s="18"/>
      <c r="E279" s="18"/>
      <c r="F279" s="19"/>
      <c r="G279" s="18"/>
      <c r="H279" s="20"/>
    </row>
    <row r="280" spans="1:8" ht="16.2" thickTop="1" x14ac:dyDescent="0.3">
      <c r="A280" s="21" t="s">
        <v>9</v>
      </c>
      <c r="B280" s="7"/>
      <c r="C280" s="7"/>
      <c r="D280" s="7"/>
      <c r="E280" s="22"/>
      <c r="F280" s="8"/>
      <c r="G280" s="7"/>
      <c r="H280" s="9"/>
    </row>
    <row r="281" spans="1:8" x14ac:dyDescent="0.3">
      <c r="A281" s="23" t="s">
        <v>10</v>
      </c>
      <c r="B281" s="24" t="s">
        <v>11</v>
      </c>
      <c r="C281" s="25"/>
      <c r="D281" s="25"/>
      <c r="E281" s="26" t="s">
        <v>12</v>
      </c>
      <c r="F281" s="27" t="s">
        <v>13</v>
      </c>
      <c r="G281" s="26" t="s">
        <v>14</v>
      </c>
      <c r="H281" s="28" t="s">
        <v>15</v>
      </c>
    </row>
    <row r="282" spans="1:8" ht="15.75" customHeight="1" x14ac:dyDescent="0.3">
      <c r="A282" s="29"/>
      <c r="B282" s="735" t="str">
        <f>'[1]Estudio de Mercado'!C150</f>
        <v>Caja de aluminio inyectada radwel 5800 5 salidas  de 3/4"</v>
      </c>
      <c r="C282" s="736"/>
      <c r="D282" s="737"/>
      <c r="E282" s="30">
        <v>1</v>
      </c>
      <c r="F282" s="31" t="s">
        <v>13</v>
      </c>
      <c r="G282" s="32">
        <f>'[1]Estudio de Mercado'!P150</f>
        <v>12227</v>
      </c>
      <c r="H282" s="33">
        <f t="shared" ref="H282:H288" si="4">+E282*G282</f>
        <v>12227</v>
      </c>
    </row>
    <row r="283" spans="1:8" x14ac:dyDescent="0.3">
      <c r="A283" s="29"/>
      <c r="B283" s="735" t="str">
        <f>'[1]Estudio de Mercado'!C152</f>
        <v>Tapa para caja 5800 aluminio con empaque</v>
      </c>
      <c r="C283" s="736"/>
      <c r="D283" s="737"/>
      <c r="E283" s="30">
        <v>1</v>
      </c>
      <c r="F283" s="31" t="s">
        <v>13</v>
      </c>
      <c r="G283" s="32">
        <f>'[1]Estudio de Mercado'!P152</f>
        <v>4147</v>
      </c>
      <c r="H283" s="33">
        <f t="shared" si="4"/>
        <v>4147</v>
      </c>
    </row>
    <row r="284" spans="1:8" x14ac:dyDescent="0.3">
      <c r="A284" s="29"/>
      <c r="B284" s="735" t="str">
        <f>'[1]Estudio de Mercado'!C164</f>
        <v>Tuberia flexible conduit liquid tight de 3/4"</v>
      </c>
      <c r="C284" s="736"/>
      <c r="D284" s="737"/>
      <c r="E284" s="30">
        <v>0.5</v>
      </c>
      <c r="F284" s="31" t="s">
        <v>16</v>
      </c>
      <c r="G284" s="32">
        <f>'[1]Estudio de Mercado'!P164</f>
        <v>6673</v>
      </c>
      <c r="H284" s="33">
        <f t="shared" si="4"/>
        <v>3336.5</v>
      </c>
    </row>
    <row r="285" spans="1:8" x14ac:dyDescent="0.3">
      <c r="A285" s="29"/>
      <c r="B285" s="735" t="str">
        <f>'[1]Estudio de Mercado'!C166</f>
        <v>Conector recto para coraza LT de 3/4"</v>
      </c>
      <c r="C285" s="736"/>
      <c r="D285" s="737"/>
      <c r="E285" s="30">
        <v>2</v>
      </c>
      <c r="F285" s="31" t="s">
        <v>13</v>
      </c>
      <c r="G285" s="32">
        <f>'[1]Estudio de Mercado'!P166</f>
        <v>10687</v>
      </c>
      <c r="H285" s="33">
        <f t="shared" si="4"/>
        <v>21374</v>
      </c>
    </row>
    <row r="286" spans="1:8" x14ac:dyDescent="0.3">
      <c r="A286" s="35"/>
      <c r="B286" s="715" t="s">
        <v>17</v>
      </c>
      <c r="C286" s="733"/>
      <c r="D286" s="734"/>
      <c r="E286" s="30">
        <v>1</v>
      </c>
      <c r="F286" s="31" t="s">
        <v>18</v>
      </c>
      <c r="G286" s="32">
        <f>'[1]Estudio de Mercado'!P234</f>
        <v>2556</v>
      </c>
      <c r="H286" s="33">
        <f t="shared" si="4"/>
        <v>2556</v>
      </c>
    </row>
    <row r="287" spans="1:8" x14ac:dyDescent="0.3">
      <c r="A287" s="35"/>
      <c r="B287" s="715"/>
      <c r="C287" s="733"/>
      <c r="D287" s="734"/>
      <c r="E287" s="30"/>
      <c r="F287" s="31"/>
      <c r="G287" s="34"/>
      <c r="H287" s="33">
        <f t="shared" si="4"/>
        <v>0</v>
      </c>
    </row>
    <row r="288" spans="1:8" x14ac:dyDescent="0.3">
      <c r="A288" s="35"/>
      <c r="B288" s="715"/>
      <c r="C288" s="716"/>
      <c r="D288" s="717"/>
      <c r="E288" s="30"/>
      <c r="F288" s="31"/>
      <c r="G288" s="34"/>
      <c r="H288" s="33">
        <f t="shared" si="4"/>
        <v>0</v>
      </c>
    </row>
    <row r="289" spans="1:8" x14ac:dyDescent="0.3">
      <c r="A289" s="21" t="s">
        <v>19</v>
      </c>
      <c r="B289" s="7"/>
      <c r="C289" s="7"/>
      <c r="D289" s="7"/>
      <c r="E289" s="22"/>
      <c r="F289" s="8"/>
      <c r="G289" s="7"/>
      <c r="H289" s="37">
        <f>ROUND(SUM(H282:H288),0)</f>
        <v>43641</v>
      </c>
    </row>
    <row r="290" spans="1:8" x14ac:dyDescent="0.3">
      <c r="A290" s="6"/>
      <c r="B290" s="7"/>
      <c r="C290" s="7"/>
      <c r="D290" s="7"/>
      <c r="E290" s="22"/>
      <c r="F290" s="8"/>
      <c r="G290" s="7"/>
      <c r="H290" s="9"/>
    </row>
    <row r="291" spans="1:8" x14ac:dyDescent="0.3">
      <c r="A291" s="21" t="s">
        <v>20</v>
      </c>
      <c r="B291" s="7"/>
      <c r="C291" s="7"/>
      <c r="D291" s="7"/>
      <c r="E291" s="22"/>
      <c r="F291" s="8"/>
      <c r="G291" s="7"/>
      <c r="H291" s="9"/>
    </row>
    <row r="292" spans="1:8" ht="24.75" customHeight="1" x14ac:dyDescent="0.3">
      <c r="A292" s="23" t="s">
        <v>10</v>
      </c>
      <c r="B292" s="26" t="s">
        <v>11</v>
      </c>
      <c r="C292" s="71" t="s">
        <v>12</v>
      </c>
      <c r="D292" s="26" t="s">
        <v>13</v>
      </c>
      <c r="E292" s="718" t="s">
        <v>21</v>
      </c>
      <c r="F292" s="719"/>
      <c r="G292" s="26" t="s">
        <v>47</v>
      </c>
      <c r="H292" s="38" t="s">
        <v>14</v>
      </c>
    </row>
    <row r="293" spans="1:8" ht="60" customHeight="1" x14ac:dyDescent="0.3">
      <c r="A293" s="29"/>
      <c r="B293" s="72" t="s">
        <v>23</v>
      </c>
      <c r="C293" s="40">
        <v>1</v>
      </c>
      <c r="D293" s="40" t="s">
        <v>24</v>
      </c>
      <c r="E293" s="720">
        <f>+'[1]1- CUADRILLAS'!$D$47</f>
        <v>53500</v>
      </c>
      <c r="F293" s="721"/>
      <c r="G293" s="41">
        <v>0.56173644859813088</v>
      </c>
      <c r="H293" s="42">
        <f>((E293+F293)*C293)*G293</f>
        <v>30052.9</v>
      </c>
    </row>
    <row r="294" spans="1:8" x14ac:dyDescent="0.3">
      <c r="A294" s="43"/>
      <c r="B294" s="44"/>
      <c r="C294" s="40"/>
      <c r="D294" s="40"/>
      <c r="E294" s="722"/>
      <c r="F294" s="723"/>
      <c r="G294" s="41"/>
      <c r="H294" s="42">
        <f>((E294+F294)*C294)*G294</f>
        <v>0</v>
      </c>
    </row>
    <row r="295" spans="1:8" x14ac:dyDescent="0.3">
      <c r="A295" s="43"/>
      <c r="B295" s="44"/>
      <c r="C295" s="40"/>
      <c r="D295" s="40"/>
      <c r="E295" s="722"/>
      <c r="F295" s="723"/>
      <c r="G295" s="40"/>
      <c r="H295" s="42"/>
    </row>
    <row r="296" spans="1:8" x14ac:dyDescent="0.3">
      <c r="A296" s="21" t="s">
        <v>25</v>
      </c>
      <c r="B296" s="7"/>
      <c r="C296" s="7"/>
      <c r="D296" s="7"/>
      <c r="E296" s="22"/>
      <c r="F296" s="8"/>
      <c r="G296" s="7"/>
      <c r="H296" s="37">
        <f>SUM(H293:H295)</f>
        <v>30052.9</v>
      </c>
    </row>
    <row r="297" spans="1:8" x14ac:dyDescent="0.3">
      <c r="A297" s="6"/>
      <c r="B297" s="7"/>
      <c r="C297" s="7"/>
      <c r="D297" s="7"/>
      <c r="E297" s="22"/>
      <c r="F297" s="8"/>
      <c r="G297" s="7"/>
      <c r="H297" s="9"/>
    </row>
    <row r="298" spans="1:8" x14ac:dyDescent="0.3">
      <c r="A298" s="21" t="s">
        <v>26</v>
      </c>
      <c r="B298" s="7"/>
      <c r="C298" s="7"/>
      <c r="D298" s="7"/>
      <c r="E298" s="22"/>
      <c r="F298" s="8"/>
      <c r="G298" s="7"/>
      <c r="H298" s="9"/>
    </row>
    <row r="299" spans="1:8" x14ac:dyDescent="0.3">
      <c r="A299" s="23" t="s">
        <v>10</v>
      </c>
      <c r="B299" s="718" t="s">
        <v>11</v>
      </c>
      <c r="C299" s="719"/>
      <c r="D299" s="71" t="s">
        <v>12</v>
      </c>
      <c r="E299" s="26" t="s">
        <v>13</v>
      </c>
      <c r="F299" s="27" t="s">
        <v>22</v>
      </c>
      <c r="G299" s="26" t="s">
        <v>48</v>
      </c>
      <c r="H299" s="38" t="s">
        <v>14</v>
      </c>
    </row>
    <row r="300" spans="1:8" x14ac:dyDescent="0.3">
      <c r="A300" s="43"/>
      <c r="B300" s="724" t="s">
        <v>28</v>
      </c>
      <c r="C300" s="725"/>
      <c r="D300" s="40">
        <v>1</v>
      </c>
      <c r="E300" s="40" t="s">
        <v>29</v>
      </c>
      <c r="F300" s="41">
        <v>0.08</v>
      </c>
      <c r="G300" s="40">
        <f>+H296*0.1</f>
        <v>3005.2900000000004</v>
      </c>
      <c r="H300" s="42">
        <f>+G300*D300*F300</f>
        <v>240.42320000000004</v>
      </c>
    </row>
    <row r="301" spans="1:8" x14ac:dyDescent="0.3">
      <c r="A301" s="43"/>
      <c r="B301" s="724" t="s">
        <v>30</v>
      </c>
      <c r="C301" s="725"/>
      <c r="D301" s="40">
        <v>1</v>
      </c>
      <c r="E301" s="40" t="s">
        <v>29</v>
      </c>
      <c r="F301" s="41">
        <v>0.06</v>
      </c>
      <c r="G301" s="40">
        <f>'[1]Estudio de Mercado'!P477</f>
        <v>26300</v>
      </c>
      <c r="H301" s="42">
        <f>+G301*D301*F301</f>
        <v>1578</v>
      </c>
    </row>
    <row r="302" spans="1:8" x14ac:dyDescent="0.3">
      <c r="A302" s="21" t="s">
        <v>31</v>
      </c>
      <c r="B302" s="7"/>
      <c r="C302" s="7"/>
      <c r="D302" s="7"/>
      <c r="E302" s="22"/>
      <c r="F302" s="8"/>
      <c r="G302" s="7"/>
      <c r="H302" s="37">
        <f>ROUND(SUM(H300:H301),0)</f>
        <v>1818</v>
      </c>
    </row>
    <row r="303" spans="1:8" x14ac:dyDescent="0.3">
      <c r="A303" s="6"/>
      <c r="B303" s="7"/>
      <c r="C303" s="7"/>
      <c r="D303" s="7"/>
      <c r="E303" s="22"/>
      <c r="F303" s="8"/>
      <c r="G303" s="7"/>
      <c r="H303" s="9"/>
    </row>
    <row r="304" spans="1:8" x14ac:dyDescent="0.3">
      <c r="A304" s="21" t="s">
        <v>32</v>
      </c>
      <c r="B304" s="7"/>
      <c r="C304" s="7"/>
      <c r="D304" s="7"/>
      <c r="E304" s="22"/>
      <c r="F304" s="8"/>
      <c r="G304" s="7"/>
      <c r="H304" s="9"/>
    </row>
    <row r="305" spans="1:8" x14ac:dyDescent="0.3">
      <c r="A305" s="23" t="s">
        <v>10</v>
      </c>
      <c r="B305" s="718" t="s">
        <v>11</v>
      </c>
      <c r="C305" s="719"/>
      <c r="D305" s="26" t="s">
        <v>13</v>
      </c>
      <c r="E305" s="26" t="s">
        <v>12</v>
      </c>
      <c r="F305" s="27" t="s">
        <v>33</v>
      </c>
      <c r="G305" s="26" t="s">
        <v>34</v>
      </c>
      <c r="H305" s="38" t="s">
        <v>14</v>
      </c>
    </row>
    <row r="306" spans="1:8" x14ac:dyDescent="0.3">
      <c r="A306" s="43"/>
      <c r="B306" s="724" t="s">
        <v>35</v>
      </c>
      <c r="C306" s="725"/>
      <c r="D306" s="40" t="s">
        <v>36</v>
      </c>
      <c r="E306" s="40">
        <v>1</v>
      </c>
      <c r="F306" s="45">
        <f>'[1]Estudio de Mercado'!P483</f>
        <v>102570</v>
      </c>
      <c r="G306" s="46">
        <v>0.01</v>
      </c>
      <c r="H306" s="42">
        <f>+F306*G306</f>
        <v>1025.7</v>
      </c>
    </row>
    <row r="307" spans="1:8" x14ac:dyDescent="0.3">
      <c r="A307" s="43"/>
      <c r="B307" s="724"/>
      <c r="C307" s="725"/>
      <c r="D307" s="47"/>
      <c r="E307" s="47"/>
      <c r="F307" s="48"/>
      <c r="G307" s="49"/>
      <c r="H307" s="42"/>
    </row>
    <row r="308" spans="1:8" x14ac:dyDescent="0.3">
      <c r="A308" s="21" t="s">
        <v>37</v>
      </c>
      <c r="B308" s="7"/>
      <c r="C308" s="7"/>
      <c r="D308" s="7"/>
      <c r="E308" s="22"/>
      <c r="F308" s="8"/>
      <c r="G308" s="7"/>
      <c r="H308" s="37">
        <f>ROUND(SUM(H306:H307),0)</f>
        <v>1026</v>
      </c>
    </row>
    <row r="309" spans="1:8" x14ac:dyDescent="0.3">
      <c r="A309" s="21"/>
      <c r="B309" s="7"/>
      <c r="C309" s="7"/>
      <c r="D309" s="7"/>
      <c r="E309" s="50"/>
      <c r="F309" s="8"/>
      <c r="G309" s="7"/>
      <c r="H309" s="51"/>
    </row>
    <row r="310" spans="1:8" x14ac:dyDescent="0.3">
      <c r="A310" s="21" t="s">
        <v>38</v>
      </c>
      <c r="B310" s="7"/>
      <c r="C310" s="7"/>
      <c r="D310" s="7"/>
      <c r="E310" s="22"/>
      <c r="F310" s="8"/>
      <c r="G310" s="7"/>
      <c r="H310" s="37">
        <f>H289+H296+H302+H308</f>
        <v>76537.899999999994</v>
      </c>
    </row>
    <row r="311" spans="1:8" x14ac:dyDescent="0.3">
      <c r="A311" s="21" t="s">
        <v>39</v>
      </c>
      <c r="B311" s="7"/>
      <c r="C311" s="7"/>
      <c r="D311" s="7"/>
      <c r="E311" s="22"/>
      <c r="F311" s="8"/>
      <c r="G311" s="7"/>
      <c r="H311" s="52">
        <f>+SUM(H312:H315)</f>
        <v>22923.101050000001</v>
      </c>
    </row>
    <row r="312" spans="1:8" x14ac:dyDescent="0.3">
      <c r="A312" s="21"/>
      <c r="B312" s="7"/>
      <c r="C312" s="7"/>
      <c r="D312" s="7"/>
      <c r="E312" s="22"/>
      <c r="F312" s="48" t="s">
        <v>40</v>
      </c>
      <c r="G312" s="53">
        <v>0.23</v>
      </c>
      <c r="H312" s="54">
        <f>+G312*H310</f>
        <v>17603.717000000001</v>
      </c>
    </row>
    <row r="313" spans="1:8" x14ac:dyDescent="0.3">
      <c r="A313" s="21"/>
      <c r="B313" s="7"/>
      <c r="C313" s="7"/>
      <c r="D313" s="7"/>
      <c r="E313" s="22"/>
      <c r="F313" s="48" t="s">
        <v>41</v>
      </c>
      <c r="G313" s="53">
        <v>0.01</v>
      </c>
      <c r="H313" s="54">
        <f>+G313*H310</f>
        <v>765.37899999999991</v>
      </c>
    </row>
    <row r="314" spans="1:8" x14ac:dyDescent="0.3">
      <c r="A314" s="21"/>
      <c r="B314" s="7"/>
      <c r="C314" s="7"/>
      <c r="D314" s="7"/>
      <c r="E314" s="22"/>
      <c r="F314" s="48" t="s">
        <v>42</v>
      </c>
      <c r="G314" s="53">
        <v>0.05</v>
      </c>
      <c r="H314" s="54">
        <f>+G314*H310</f>
        <v>3826.895</v>
      </c>
    </row>
    <row r="315" spans="1:8" x14ac:dyDescent="0.3">
      <c r="A315" s="21"/>
      <c r="B315" s="7"/>
      <c r="C315" s="7"/>
      <c r="D315" s="7"/>
      <c r="E315" s="22"/>
      <c r="F315" s="48" t="s">
        <v>43</v>
      </c>
      <c r="G315" s="53">
        <v>0.19</v>
      </c>
      <c r="H315" s="54">
        <f>+G315*H314</f>
        <v>727.11005</v>
      </c>
    </row>
    <row r="316" spans="1:8" x14ac:dyDescent="0.3">
      <c r="A316" s="21"/>
      <c r="B316" s="7"/>
      <c r="C316" s="7"/>
      <c r="D316" s="7"/>
      <c r="E316" s="22"/>
      <c r="F316" s="726" t="s">
        <v>44</v>
      </c>
      <c r="G316" s="726"/>
      <c r="H316" s="55">
        <f>+ROUND(H310+H311,0)</f>
        <v>99461</v>
      </c>
    </row>
    <row r="317" spans="1:8" x14ac:dyDescent="0.3">
      <c r="A317" s="21"/>
      <c r="B317" s="7"/>
      <c r="C317" s="7"/>
      <c r="D317" s="7"/>
      <c r="E317" s="22"/>
      <c r="F317" s="8"/>
      <c r="G317" s="7"/>
      <c r="H317" s="56"/>
    </row>
    <row r="318" spans="1:8" ht="16.2" thickBot="1" x14ac:dyDescent="0.35">
      <c r="A318" s="17"/>
      <c r="B318" s="18"/>
      <c r="C318" s="7"/>
      <c r="D318" s="7"/>
      <c r="E318" s="22"/>
      <c r="F318" s="19"/>
      <c r="G318" s="18"/>
      <c r="H318" s="20"/>
    </row>
    <row r="319" spans="1:8" ht="16.2" thickTop="1" x14ac:dyDescent="0.3">
      <c r="A319" s="6"/>
      <c r="B319" s="7"/>
      <c r="C319" s="57"/>
      <c r="D319" s="58"/>
      <c r="E319" s="57"/>
      <c r="F319" s="8"/>
      <c r="G319" s="7"/>
      <c r="H319" s="59"/>
    </row>
    <row r="320" spans="1:8" x14ac:dyDescent="0.3">
      <c r="A320" s="6"/>
      <c r="B320" s="7"/>
      <c r="C320" s="22"/>
      <c r="D320" s="7"/>
      <c r="E320" s="22"/>
      <c r="F320" s="8"/>
      <c r="G320" s="7"/>
      <c r="H320" s="59"/>
    </row>
    <row r="321" spans="1:8" x14ac:dyDescent="0.3">
      <c r="A321" s="6"/>
      <c r="B321" s="7"/>
      <c r="C321" s="22"/>
      <c r="D321" s="7"/>
      <c r="E321" s="22"/>
      <c r="F321" s="8"/>
      <c r="G321" s="7"/>
      <c r="H321" s="59"/>
    </row>
    <row r="322" spans="1:8" x14ac:dyDescent="0.3">
      <c r="A322" s="6"/>
      <c r="B322" s="7"/>
      <c r="C322" s="22"/>
      <c r="D322" s="7"/>
      <c r="E322" s="22"/>
      <c r="F322" s="8"/>
      <c r="G322" s="7"/>
      <c r="H322" s="59"/>
    </row>
    <row r="323" spans="1:8" ht="16.2" thickBot="1" x14ac:dyDescent="0.35">
      <c r="A323" s="6"/>
      <c r="B323" s="7"/>
      <c r="C323" s="7"/>
      <c r="D323" s="7"/>
      <c r="E323" s="22"/>
      <c r="F323" s="699"/>
      <c r="G323" s="699"/>
      <c r="H323" s="700"/>
    </row>
    <row r="324" spans="1:8" x14ac:dyDescent="0.3">
      <c r="A324" s="60" t="s">
        <v>45</v>
      </c>
      <c r="B324" s="61"/>
      <c r="C324" s="61"/>
      <c r="D324" s="61"/>
      <c r="E324" s="22"/>
      <c r="F324" s="8" t="s">
        <v>46</v>
      </c>
      <c r="G324" s="7"/>
      <c r="H324" s="9"/>
    </row>
    <row r="325" spans="1:8" ht="16.2" thickBot="1" x14ac:dyDescent="0.35">
      <c r="A325" s="62"/>
      <c r="B325" s="63"/>
      <c r="C325" s="63"/>
      <c r="D325" s="63"/>
      <c r="E325" s="63"/>
      <c r="F325" s="64"/>
      <c r="G325" s="63"/>
      <c r="H325" s="65"/>
    </row>
    <row r="326" spans="1:8" x14ac:dyDescent="0.3">
      <c r="A326" s="66"/>
      <c r="B326" s="67"/>
      <c r="C326" s="67"/>
      <c r="D326" s="67"/>
      <c r="E326" s="67"/>
      <c r="F326" s="68"/>
      <c r="G326" s="67"/>
      <c r="H326" s="69"/>
    </row>
    <row r="327" spans="1:8" ht="81.599999999999994" customHeight="1" thickBot="1" x14ac:dyDescent="0.55000000000000004">
      <c r="A327" s="727" t="str">
        <f>+A2</f>
        <v>REPARACIONES LOCATIVAS LABORATORIO GENETICA REGIONAL NOR OCCIDENTE DEL INSTITUTO NACIONAL DE MEDICINA LEGAL Y CIENCIAS FORENSES.</v>
      </c>
      <c r="B327" s="728"/>
      <c r="C327" s="728"/>
      <c r="D327" s="728"/>
      <c r="E327" s="728"/>
      <c r="F327" s="728"/>
      <c r="G327" s="728"/>
      <c r="H327" s="729"/>
    </row>
    <row r="328" spans="1:8" ht="16.2" thickTop="1" x14ac:dyDescent="0.3">
      <c r="A328" s="704" t="str">
        <f>+A3</f>
        <v>PRESUPUESTO SISTEMA ELÉCTRICO, ILUMINACIÓN Y ALARMAS PARA EL PROYECTO DE REPARACIONES LOCATIVAS SECCION TUNJA- BOYACA DEL  INSTITUTO NACIONAL DE MEDICINA LEGAL Y CIENCIAS FORENSES</v>
      </c>
      <c r="B328" s="705"/>
      <c r="C328" s="705"/>
      <c r="D328" s="705"/>
      <c r="E328" s="705"/>
      <c r="F328" s="705"/>
      <c r="G328" s="705"/>
      <c r="H328" s="706"/>
    </row>
    <row r="329" spans="1:8" x14ac:dyDescent="0.3">
      <c r="A329" s="707"/>
      <c r="B329" s="708"/>
      <c r="C329" s="708"/>
      <c r="D329" s="708"/>
      <c r="E329" s="708"/>
      <c r="F329" s="708"/>
      <c r="G329" s="708"/>
      <c r="H329" s="709"/>
    </row>
    <row r="330" spans="1:8" x14ac:dyDescent="0.3">
      <c r="A330" s="710" t="s">
        <v>2</v>
      </c>
      <c r="B330" s="711"/>
      <c r="C330" s="711"/>
      <c r="D330" s="711"/>
      <c r="E330" s="711"/>
      <c r="F330" s="711"/>
      <c r="G330" s="711"/>
      <c r="H330" s="712"/>
    </row>
    <row r="331" spans="1:8" x14ac:dyDescent="0.3">
      <c r="A331" s="6"/>
      <c r="B331" s="7"/>
      <c r="C331" s="7"/>
      <c r="D331" s="7"/>
      <c r="E331" s="7"/>
      <c r="F331" s="8"/>
      <c r="G331" s="7"/>
      <c r="H331" s="9"/>
    </row>
    <row r="332" spans="1:8" x14ac:dyDescent="0.3">
      <c r="A332" s="10" t="s">
        <v>3</v>
      </c>
      <c r="B332" s="11" t="str">
        <f>+'[1]BASE DEL PRESUPUESTO'!B88</f>
        <v>3.2.7</v>
      </c>
      <c r="C332" s="12" t="s">
        <v>4</v>
      </c>
      <c r="D332" s="11" t="str">
        <f>+'[1]BASE DEL PRESUPUESTO'!D88</f>
        <v>UND</v>
      </c>
      <c r="E332" s="13" t="s">
        <v>5</v>
      </c>
      <c r="F332" s="14">
        <f>H365</f>
        <v>191890.72995802233</v>
      </c>
      <c r="G332" s="12" t="s">
        <v>6</v>
      </c>
      <c r="H332" s="15" t="str">
        <f>+H7</f>
        <v>ENERO DE 2026</v>
      </c>
    </row>
    <row r="333" spans="1:8" ht="56.25" customHeight="1" x14ac:dyDescent="0.3">
      <c r="A333" s="16" t="s">
        <v>8</v>
      </c>
      <c r="B333" s="713" t="str">
        <f>+'[1]BASE DEL PRESUPUESTO'!C88</f>
        <v>Suministro e Instalación de Sensor de humo fotoeléctrico direccionable listado UL; (incluye base soporte, conexionado, conectores y demás elementos consumibles para su correcta instalación y puesta en funcionamiento).</v>
      </c>
      <c r="C333" s="713"/>
      <c r="D333" s="713"/>
      <c r="E333" s="713"/>
      <c r="F333" s="713"/>
      <c r="G333" s="713"/>
      <c r="H333" s="714"/>
    </row>
    <row r="334" spans="1:8" ht="16.2" thickBot="1" x14ac:dyDescent="0.35">
      <c r="A334" s="17"/>
      <c r="B334" s="18"/>
      <c r="C334" s="18"/>
      <c r="D334" s="18"/>
      <c r="E334" s="18"/>
      <c r="F334" s="19"/>
      <c r="G334" s="18"/>
      <c r="H334" s="20"/>
    </row>
    <row r="335" spans="1:8" ht="16.2" thickTop="1" x14ac:dyDescent="0.3">
      <c r="A335" s="21" t="s">
        <v>9</v>
      </c>
      <c r="B335" s="7"/>
      <c r="C335" s="7"/>
      <c r="D335" s="7"/>
      <c r="E335" s="22"/>
      <c r="F335" s="8"/>
      <c r="G335" s="7"/>
      <c r="H335" s="9"/>
    </row>
    <row r="336" spans="1:8" x14ac:dyDescent="0.3">
      <c r="A336" s="23" t="s">
        <v>10</v>
      </c>
      <c r="B336" s="24" t="s">
        <v>11</v>
      </c>
      <c r="C336" s="25"/>
      <c r="D336" s="25"/>
      <c r="E336" s="26" t="s">
        <v>12</v>
      </c>
      <c r="F336" s="27" t="s">
        <v>13</v>
      </c>
      <c r="G336" s="26" t="s">
        <v>14</v>
      </c>
      <c r="H336" s="28" t="s">
        <v>15</v>
      </c>
    </row>
    <row r="337" spans="1:8" ht="47.25" customHeight="1" x14ac:dyDescent="0.3">
      <c r="A337" s="29"/>
      <c r="B337" s="783" t="str">
        <f>'[1]Estudio de Mercado'!C419</f>
        <v>Sensor de humo fotoeléctrico direccionable con base</v>
      </c>
      <c r="C337" s="784"/>
      <c r="D337" s="785"/>
      <c r="E337" s="30">
        <v>1</v>
      </c>
      <c r="F337" s="31" t="s">
        <v>13</v>
      </c>
      <c r="G337" s="32">
        <v>145005</v>
      </c>
      <c r="H337" s="33">
        <f t="shared" ref="H337:H343" si="5">+E337*G337</f>
        <v>145005</v>
      </c>
    </row>
    <row r="338" spans="1:8" x14ac:dyDescent="0.3">
      <c r="A338" s="29"/>
      <c r="B338" s="715" t="s">
        <v>17</v>
      </c>
      <c r="C338" s="733"/>
      <c r="D338" s="734"/>
      <c r="E338" s="30">
        <v>1</v>
      </c>
      <c r="F338" s="31" t="s">
        <v>18</v>
      </c>
      <c r="G338" s="32">
        <f>'[1]Estudio de Mercado'!P234</f>
        <v>2556</v>
      </c>
      <c r="H338" s="33">
        <f t="shared" si="5"/>
        <v>2556</v>
      </c>
    </row>
    <row r="339" spans="1:8" x14ac:dyDescent="0.3">
      <c r="A339" s="29"/>
      <c r="B339" s="715"/>
      <c r="C339" s="716"/>
      <c r="D339" s="717"/>
      <c r="E339" s="30"/>
      <c r="F339" s="31"/>
      <c r="G339" s="32"/>
      <c r="H339" s="33">
        <f t="shared" si="5"/>
        <v>0</v>
      </c>
    </row>
    <row r="340" spans="1:8" x14ac:dyDescent="0.3">
      <c r="A340" s="29"/>
      <c r="B340" s="715"/>
      <c r="C340" s="733"/>
      <c r="D340" s="734"/>
      <c r="E340" s="30"/>
      <c r="F340" s="31"/>
      <c r="G340" s="32"/>
      <c r="H340" s="33">
        <f t="shared" si="5"/>
        <v>0</v>
      </c>
    </row>
    <row r="341" spans="1:8" x14ac:dyDescent="0.3">
      <c r="A341" s="35"/>
      <c r="B341" s="715"/>
      <c r="C341" s="716"/>
      <c r="D341" s="717"/>
      <c r="E341" s="30"/>
      <c r="F341" s="31"/>
      <c r="G341" s="34"/>
      <c r="H341" s="33">
        <f t="shared" si="5"/>
        <v>0</v>
      </c>
    </row>
    <row r="342" spans="1:8" x14ac:dyDescent="0.3">
      <c r="A342" s="35"/>
      <c r="B342" s="715"/>
      <c r="C342" s="733"/>
      <c r="D342" s="734"/>
      <c r="E342" s="30"/>
      <c r="F342" s="31"/>
      <c r="G342" s="34"/>
      <c r="H342" s="33">
        <f t="shared" si="5"/>
        <v>0</v>
      </c>
    </row>
    <row r="343" spans="1:8" x14ac:dyDescent="0.3">
      <c r="A343" s="35"/>
      <c r="B343" s="715"/>
      <c r="C343" s="716"/>
      <c r="D343" s="717"/>
      <c r="E343" s="30"/>
      <c r="F343" s="31"/>
      <c r="G343" s="34"/>
      <c r="H343" s="33">
        <f t="shared" si="5"/>
        <v>0</v>
      </c>
    </row>
    <row r="344" spans="1:8" x14ac:dyDescent="0.3">
      <c r="A344" s="21" t="s">
        <v>19</v>
      </c>
      <c r="B344" s="7"/>
      <c r="C344" s="7"/>
      <c r="D344" s="7"/>
      <c r="E344" s="22"/>
      <c r="F344" s="8"/>
      <c r="G344" s="7"/>
      <c r="H344" s="37">
        <f>ROUND(SUM(H337:H343),0)</f>
        <v>147561</v>
      </c>
    </row>
    <row r="345" spans="1:8" x14ac:dyDescent="0.3">
      <c r="A345" s="6"/>
      <c r="B345" s="7"/>
      <c r="C345" s="7"/>
      <c r="D345" s="7"/>
      <c r="E345" s="22"/>
      <c r="F345" s="8"/>
      <c r="G345" s="7"/>
      <c r="H345" s="9"/>
    </row>
    <row r="346" spans="1:8" x14ac:dyDescent="0.3">
      <c r="A346" s="21" t="s">
        <v>20</v>
      </c>
      <c r="B346" s="7"/>
      <c r="C346" s="7"/>
      <c r="D346" s="7"/>
      <c r="E346" s="22"/>
      <c r="F346" s="8"/>
      <c r="G346" s="7"/>
      <c r="H346" s="9"/>
    </row>
    <row r="347" spans="1:8" ht="24.75" customHeight="1" x14ac:dyDescent="0.3">
      <c r="A347" s="23" t="s">
        <v>10</v>
      </c>
      <c r="B347" s="26" t="s">
        <v>11</v>
      </c>
      <c r="C347" s="71" t="s">
        <v>12</v>
      </c>
      <c r="D347" s="26" t="s">
        <v>13</v>
      </c>
      <c r="E347" s="718" t="s">
        <v>21</v>
      </c>
      <c r="F347" s="719"/>
      <c r="G347" s="26" t="s">
        <v>47</v>
      </c>
      <c r="H347" s="38" t="s">
        <v>14</v>
      </c>
    </row>
    <row r="348" spans="1:8" ht="60" customHeight="1" x14ac:dyDescent="0.3">
      <c r="A348" s="29"/>
      <c r="B348" s="72" t="s">
        <v>23</v>
      </c>
      <c r="C348" s="40">
        <v>1</v>
      </c>
      <c r="D348" s="40" t="s">
        <v>24</v>
      </c>
      <c r="E348" s="720">
        <f>+'[1]1- CUADRILLAS'!$D$47</f>
        <v>53500</v>
      </c>
      <c r="F348" s="721"/>
      <c r="G348" s="41">
        <v>0.77373327024340821</v>
      </c>
      <c r="H348" s="42">
        <f>((E348+F348)*C348)*G348</f>
        <v>41394.729958022341</v>
      </c>
    </row>
    <row r="349" spans="1:8" x14ac:dyDescent="0.3">
      <c r="A349" s="43"/>
      <c r="B349" s="44"/>
      <c r="C349" s="40"/>
      <c r="D349" s="40"/>
      <c r="E349" s="722"/>
      <c r="F349" s="723"/>
      <c r="G349" s="41"/>
      <c r="H349" s="42">
        <f>((E349+F349)*C349)*G349</f>
        <v>0</v>
      </c>
    </row>
    <row r="350" spans="1:8" x14ac:dyDescent="0.3">
      <c r="A350" s="43"/>
      <c r="B350" s="44"/>
      <c r="C350" s="40"/>
      <c r="D350" s="40"/>
      <c r="E350" s="722"/>
      <c r="F350" s="723"/>
      <c r="G350" s="40"/>
      <c r="H350" s="42"/>
    </row>
    <row r="351" spans="1:8" x14ac:dyDescent="0.3">
      <c r="A351" s="21" t="s">
        <v>25</v>
      </c>
      <c r="B351" s="7"/>
      <c r="C351" s="7"/>
      <c r="D351" s="7"/>
      <c r="E351" s="22"/>
      <c r="F351" s="8"/>
      <c r="G351" s="7"/>
      <c r="H351" s="37">
        <f>SUM(H348:H350)</f>
        <v>41394.729958022341</v>
      </c>
    </row>
    <row r="352" spans="1:8" x14ac:dyDescent="0.3">
      <c r="A352" s="6"/>
      <c r="B352" s="7"/>
      <c r="C352" s="7"/>
      <c r="D352" s="7"/>
      <c r="E352" s="22"/>
      <c r="F352" s="8"/>
      <c r="G352" s="7"/>
      <c r="H352" s="9"/>
    </row>
    <row r="353" spans="1:8" x14ac:dyDescent="0.3">
      <c r="A353" s="21" t="s">
        <v>26</v>
      </c>
      <c r="B353" s="7"/>
      <c r="C353" s="7"/>
      <c r="D353" s="7"/>
      <c r="E353" s="22"/>
      <c r="F353" s="8"/>
      <c r="G353" s="7"/>
      <c r="H353" s="9"/>
    </row>
    <row r="354" spans="1:8" x14ac:dyDescent="0.3">
      <c r="A354" s="23" t="s">
        <v>10</v>
      </c>
      <c r="B354" s="718" t="s">
        <v>11</v>
      </c>
      <c r="C354" s="719"/>
      <c r="D354" s="71" t="s">
        <v>12</v>
      </c>
      <c r="E354" s="26" t="s">
        <v>13</v>
      </c>
      <c r="F354" s="27" t="s">
        <v>22</v>
      </c>
      <c r="G354" s="26" t="s">
        <v>48</v>
      </c>
      <c r="H354" s="38" t="s">
        <v>14</v>
      </c>
    </row>
    <row r="355" spans="1:8" x14ac:dyDescent="0.3">
      <c r="A355" s="43"/>
      <c r="B355" s="724" t="s">
        <v>28</v>
      </c>
      <c r="C355" s="725"/>
      <c r="D355" s="40">
        <v>1</v>
      </c>
      <c r="E355" s="40" t="s">
        <v>29</v>
      </c>
      <c r="F355" s="41">
        <v>0.08</v>
      </c>
      <c r="G355" s="40">
        <f>+H351*0.1</f>
        <v>4139.4729958022344</v>
      </c>
      <c r="H355" s="42">
        <f>+G355*D355*F355</f>
        <v>331.15783966417877</v>
      </c>
    </row>
    <row r="356" spans="1:8" x14ac:dyDescent="0.3">
      <c r="A356" s="43"/>
      <c r="B356" s="724" t="s">
        <v>30</v>
      </c>
      <c r="C356" s="725"/>
      <c r="D356" s="40">
        <v>1</v>
      </c>
      <c r="E356" s="40" t="s">
        <v>29</v>
      </c>
      <c r="F356" s="41">
        <v>0.06</v>
      </c>
      <c r="G356" s="40">
        <f>'[1]Estudio de Mercado'!P477</f>
        <v>26300</v>
      </c>
      <c r="H356" s="42">
        <f>+G356*D356*F356</f>
        <v>1578</v>
      </c>
    </row>
    <row r="357" spans="1:8" x14ac:dyDescent="0.3">
      <c r="A357" s="21" t="s">
        <v>31</v>
      </c>
      <c r="B357" s="7"/>
      <c r="C357" s="7"/>
      <c r="D357" s="7"/>
      <c r="E357" s="22"/>
      <c r="F357" s="8"/>
      <c r="G357" s="7"/>
      <c r="H357" s="37">
        <f>ROUND(SUM(H355:H356),0)</f>
        <v>1909</v>
      </c>
    </row>
    <row r="358" spans="1:8" x14ac:dyDescent="0.3">
      <c r="A358" s="6"/>
      <c r="B358" s="7"/>
      <c r="C358" s="7"/>
      <c r="D358" s="7"/>
      <c r="E358" s="22"/>
      <c r="F358" s="8"/>
      <c r="G358" s="7"/>
      <c r="H358" s="9"/>
    </row>
    <row r="359" spans="1:8" x14ac:dyDescent="0.3">
      <c r="A359" s="21" t="s">
        <v>32</v>
      </c>
      <c r="B359" s="7"/>
      <c r="C359" s="7"/>
      <c r="D359" s="7"/>
      <c r="E359" s="22"/>
      <c r="F359" s="8"/>
      <c r="G359" s="7"/>
      <c r="H359" s="9"/>
    </row>
    <row r="360" spans="1:8" x14ac:dyDescent="0.3">
      <c r="A360" s="23" t="s">
        <v>10</v>
      </c>
      <c r="B360" s="718" t="s">
        <v>11</v>
      </c>
      <c r="C360" s="719"/>
      <c r="D360" s="26" t="s">
        <v>13</v>
      </c>
      <c r="E360" s="26" t="s">
        <v>12</v>
      </c>
      <c r="F360" s="27" t="s">
        <v>33</v>
      </c>
      <c r="G360" s="26" t="s">
        <v>34</v>
      </c>
      <c r="H360" s="38" t="s">
        <v>14</v>
      </c>
    </row>
    <row r="361" spans="1:8" x14ac:dyDescent="0.3">
      <c r="A361" s="43"/>
      <c r="B361" s="724" t="s">
        <v>35</v>
      </c>
      <c r="C361" s="725"/>
      <c r="D361" s="40" t="s">
        <v>36</v>
      </c>
      <c r="E361" s="40">
        <v>1</v>
      </c>
      <c r="F361" s="45">
        <f>'[1]Estudio de Mercado'!P483</f>
        <v>102570</v>
      </c>
      <c r="G361" s="46">
        <v>0.01</v>
      </c>
      <c r="H361" s="42">
        <f>+F361*G361</f>
        <v>1025.7</v>
      </c>
    </row>
    <row r="362" spans="1:8" x14ac:dyDescent="0.3">
      <c r="A362" s="43"/>
      <c r="B362" s="724"/>
      <c r="C362" s="725"/>
      <c r="D362" s="47"/>
      <c r="E362" s="47"/>
      <c r="F362" s="48"/>
      <c r="G362" s="49"/>
      <c r="H362" s="42"/>
    </row>
    <row r="363" spans="1:8" x14ac:dyDescent="0.3">
      <c r="A363" s="21" t="s">
        <v>37</v>
      </c>
      <c r="B363" s="7"/>
      <c r="C363" s="7"/>
      <c r="D363" s="7"/>
      <c r="E363" s="22"/>
      <c r="F363" s="8"/>
      <c r="G363" s="7"/>
      <c r="H363" s="37">
        <f>ROUND(SUM(H361:H362),0)</f>
        <v>1026</v>
      </c>
    </row>
    <row r="364" spans="1:8" x14ac:dyDescent="0.3">
      <c r="A364" s="21"/>
      <c r="B364" s="7"/>
      <c r="C364" s="7"/>
      <c r="D364" s="7"/>
      <c r="E364" s="50"/>
      <c r="F364" s="8"/>
      <c r="G364" s="7"/>
      <c r="H364" s="51"/>
    </row>
    <row r="365" spans="1:8" x14ac:dyDescent="0.3">
      <c r="A365" s="21" t="s">
        <v>38</v>
      </c>
      <c r="B365" s="7"/>
      <c r="C365" s="7"/>
      <c r="D365" s="7"/>
      <c r="E365" s="22"/>
      <c r="F365" s="8"/>
      <c r="G365" s="7"/>
      <c r="H365" s="37">
        <f>H344+H351+H357+H363</f>
        <v>191890.72995802233</v>
      </c>
    </row>
    <row r="366" spans="1:8" x14ac:dyDescent="0.3">
      <c r="A366" s="21" t="s">
        <v>39</v>
      </c>
      <c r="B366" s="7"/>
      <c r="C366" s="7"/>
      <c r="D366" s="7"/>
      <c r="E366" s="22"/>
      <c r="F366" s="8"/>
      <c r="G366" s="7"/>
      <c r="H366" s="52">
        <f>+SUM(H367:H370)</f>
        <v>57471.273622427696</v>
      </c>
    </row>
    <row r="367" spans="1:8" x14ac:dyDescent="0.3">
      <c r="A367" s="21"/>
      <c r="B367" s="7"/>
      <c r="C367" s="7"/>
      <c r="D367" s="7"/>
      <c r="E367" s="22"/>
      <c r="F367" s="48" t="s">
        <v>40</v>
      </c>
      <c r="G367" s="53">
        <v>0.23</v>
      </c>
      <c r="H367" s="54">
        <f>+G367*H365</f>
        <v>44134.867890345136</v>
      </c>
    </row>
    <row r="368" spans="1:8" x14ac:dyDescent="0.3">
      <c r="A368" s="21"/>
      <c r="B368" s="7"/>
      <c r="C368" s="7"/>
      <c r="D368" s="7"/>
      <c r="E368" s="22"/>
      <c r="F368" s="48" t="s">
        <v>41</v>
      </c>
      <c r="G368" s="53">
        <v>0.01</v>
      </c>
      <c r="H368" s="54">
        <f>+G368*H365</f>
        <v>1918.9072995802235</v>
      </c>
    </row>
    <row r="369" spans="1:8" x14ac:dyDescent="0.3">
      <c r="A369" s="21"/>
      <c r="B369" s="7"/>
      <c r="C369" s="7"/>
      <c r="D369" s="7"/>
      <c r="E369" s="22"/>
      <c r="F369" s="48" t="s">
        <v>42</v>
      </c>
      <c r="G369" s="53">
        <v>0.05</v>
      </c>
      <c r="H369" s="54">
        <f>+G369*H365</f>
        <v>9594.5364979011174</v>
      </c>
    </row>
    <row r="370" spans="1:8" x14ac:dyDescent="0.3">
      <c r="A370" s="21"/>
      <c r="B370" s="7"/>
      <c r="C370" s="7"/>
      <c r="D370" s="7"/>
      <c r="E370" s="22"/>
      <c r="F370" s="48" t="s">
        <v>43</v>
      </c>
      <c r="G370" s="53">
        <v>0.19</v>
      </c>
      <c r="H370" s="54">
        <f>+G370*H369</f>
        <v>1822.9619346012123</v>
      </c>
    </row>
    <row r="371" spans="1:8" x14ac:dyDescent="0.3">
      <c r="A371" s="21"/>
      <c r="B371" s="7"/>
      <c r="C371" s="7"/>
      <c r="D371" s="7"/>
      <c r="E371" s="22"/>
      <c r="F371" s="726" t="s">
        <v>44</v>
      </c>
      <c r="G371" s="726"/>
      <c r="H371" s="55">
        <f>+ROUND(H365+H366,0)</f>
        <v>249362</v>
      </c>
    </row>
    <row r="372" spans="1:8" x14ac:dyDescent="0.3">
      <c r="A372" s="21"/>
      <c r="B372" s="7"/>
      <c r="C372" s="7"/>
      <c r="D372" s="7"/>
      <c r="E372" s="22"/>
      <c r="F372" s="8"/>
      <c r="G372" s="7"/>
      <c r="H372" s="56"/>
    </row>
    <row r="373" spans="1:8" ht="16.2" thickBot="1" x14ac:dyDescent="0.35">
      <c r="A373" s="17"/>
      <c r="B373" s="18"/>
      <c r="C373" s="7"/>
      <c r="D373" s="7"/>
      <c r="E373" s="22"/>
      <c r="F373" s="19"/>
      <c r="G373" s="18"/>
      <c r="H373" s="20"/>
    </row>
    <row r="374" spans="1:8" ht="16.2" thickTop="1" x14ac:dyDescent="0.3">
      <c r="A374" s="6"/>
      <c r="B374" s="7"/>
      <c r="C374" s="57"/>
      <c r="D374" s="58"/>
      <c r="E374" s="57"/>
      <c r="F374" s="8"/>
      <c r="G374" s="7"/>
      <c r="H374" s="59"/>
    </row>
    <row r="375" spans="1:8" x14ac:dyDescent="0.3">
      <c r="A375" s="6"/>
      <c r="B375" s="7"/>
      <c r="C375" s="22"/>
      <c r="D375" s="7"/>
      <c r="E375" s="22"/>
      <c r="F375" s="8"/>
      <c r="G375" s="7"/>
      <c r="H375" s="59"/>
    </row>
    <row r="376" spans="1:8" x14ac:dyDescent="0.3">
      <c r="A376" s="6"/>
      <c r="B376" s="7"/>
      <c r="C376" s="22"/>
      <c r="D376" s="7"/>
      <c r="E376" s="22"/>
      <c r="F376" s="8"/>
      <c r="G376" s="7"/>
      <c r="H376" s="59"/>
    </row>
    <row r="377" spans="1:8" x14ac:dyDescent="0.3">
      <c r="A377" s="6"/>
      <c r="B377" s="7"/>
      <c r="C377" s="22"/>
      <c r="D377" s="7"/>
      <c r="E377" s="22"/>
      <c r="F377" s="8"/>
      <c r="G377" s="7"/>
      <c r="H377" s="59"/>
    </row>
    <row r="378" spans="1:8" ht="16.2" thickBot="1" x14ac:dyDescent="0.35">
      <c r="A378" s="6"/>
      <c r="B378" s="7"/>
      <c r="C378" s="7"/>
      <c r="D378" s="7"/>
      <c r="E378" s="22"/>
      <c r="F378" s="699"/>
      <c r="G378" s="699"/>
      <c r="H378" s="700"/>
    </row>
    <row r="379" spans="1:8" ht="16.2" thickBot="1" x14ac:dyDescent="0.35">
      <c r="A379" s="81" t="s">
        <v>45</v>
      </c>
      <c r="B379" s="82"/>
      <c r="C379" s="82"/>
      <c r="D379" s="82"/>
      <c r="E379" s="74"/>
      <c r="F379" s="64" t="s">
        <v>46</v>
      </c>
      <c r="G379" s="63"/>
      <c r="H379" s="65"/>
    </row>
    <row r="380" spans="1:8" x14ac:dyDescent="0.3">
      <c r="A380" s="60"/>
      <c r="B380" s="61"/>
      <c r="C380" s="61"/>
      <c r="D380" s="61"/>
      <c r="E380" s="61"/>
      <c r="F380" s="83"/>
      <c r="G380" s="61"/>
      <c r="H380" s="84"/>
    </row>
    <row r="381" spans="1:8" ht="84" customHeight="1" thickBot="1" x14ac:dyDescent="0.55000000000000004">
      <c r="A381" s="727" t="str">
        <f>+A2</f>
        <v>REPARACIONES LOCATIVAS LABORATORIO GENETICA REGIONAL NOR OCCIDENTE DEL INSTITUTO NACIONAL DE MEDICINA LEGAL Y CIENCIAS FORENSES.</v>
      </c>
      <c r="B381" s="728"/>
      <c r="C381" s="728"/>
      <c r="D381" s="728"/>
      <c r="E381" s="728"/>
      <c r="F381" s="728"/>
      <c r="G381" s="728"/>
      <c r="H381" s="729"/>
    </row>
    <row r="382" spans="1:8" ht="16.2" thickTop="1" x14ac:dyDescent="0.3">
      <c r="A382" s="704" t="str">
        <f>+A3</f>
        <v>PRESUPUESTO SISTEMA ELÉCTRICO, ILUMINACIÓN Y ALARMAS PARA EL PROYECTO DE REPARACIONES LOCATIVAS SECCION TUNJA- BOYACA DEL  INSTITUTO NACIONAL DE MEDICINA LEGAL Y CIENCIAS FORENSES</v>
      </c>
      <c r="B382" s="705"/>
      <c r="C382" s="705"/>
      <c r="D382" s="705"/>
      <c r="E382" s="705"/>
      <c r="F382" s="705"/>
      <c r="G382" s="705"/>
      <c r="H382" s="706"/>
    </row>
    <row r="383" spans="1:8" x14ac:dyDescent="0.3">
      <c r="A383" s="707"/>
      <c r="B383" s="708"/>
      <c r="C383" s="708"/>
      <c r="D383" s="708"/>
      <c r="E383" s="708"/>
      <c r="F383" s="708"/>
      <c r="G383" s="708"/>
      <c r="H383" s="709"/>
    </row>
    <row r="384" spans="1:8" ht="18.75" customHeight="1" x14ac:dyDescent="0.3">
      <c r="A384" s="710" t="s">
        <v>2</v>
      </c>
      <c r="B384" s="711"/>
      <c r="C384" s="711"/>
      <c r="D384" s="711"/>
      <c r="E384" s="711"/>
      <c r="F384" s="711"/>
      <c r="G384" s="711"/>
      <c r="H384" s="712"/>
    </row>
    <row r="385" spans="1:8" x14ac:dyDescent="0.3">
      <c r="A385" s="6"/>
      <c r="B385" s="7"/>
      <c r="C385" s="7"/>
      <c r="D385" s="7"/>
      <c r="E385" s="7"/>
      <c r="F385" s="8"/>
      <c r="G385" s="7"/>
      <c r="H385" s="9"/>
    </row>
    <row r="386" spans="1:8" x14ac:dyDescent="0.3">
      <c r="A386" s="10" t="s">
        <v>3</v>
      </c>
      <c r="B386" s="11" t="str">
        <f>+'[1]BASE DEL PRESUPUESTO'!B89</f>
        <v>3.2.8</v>
      </c>
      <c r="C386" s="12" t="s">
        <v>4</v>
      </c>
      <c r="D386" s="11" t="str">
        <f>+'[1]BASE DEL PRESUPUESTO'!D89</f>
        <v>UND</v>
      </c>
      <c r="E386" s="13" t="s">
        <v>5</v>
      </c>
      <c r="F386" s="14">
        <f>H420</f>
        <v>276268.56</v>
      </c>
      <c r="G386" s="12" t="s">
        <v>6</v>
      </c>
      <c r="H386" s="15" t="str">
        <f>+H7</f>
        <v>ENERO DE 2026</v>
      </c>
    </row>
    <row r="387" spans="1:8" ht="34.5" customHeight="1" x14ac:dyDescent="0.3">
      <c r="A387" s="16" t="s">
        <v>8</v>
      </c>
      <c r="B387" s="713" t="str">
        <f>+'[1]BASE DEL PRESUPUESTO'!C89</f>
        <v>Suministro e Instalación de Sensor doble tecnologia humo,fotoelectrico y temperatura direccionable listado UL; (incluye base soporte, conexionado, conectores y demás elementos consumibles para su correcta instalación y puesta en funcionamiento).</v>
      </c>
      <c r="C387" s="713"/>
      <c r="D387" s="713"/>
      <c r="E387" s="713"/>
      <c r="F387" s="713"/>
      <c r="G387" s="713"/>
      <c r="H387" s="714"/>
    </row>
    <row r="388" spans="1:8" ht="16.2" thickBot="1" x14ac:dyDescent="0.35">
      <c r="A388" s="17"/>
      <c r="B388" s="18"/>
      <c r="C388" s="18"/>
      <c r="D388" s="18"/>
      <c r="E388" s="18"/>
      <c r="F388" s="19"/>
      <c r="G388" s="18"/>
      <c r="H388" s="20"/>
    </row>
    <row r="389" spans="1:8" ht="16.2" thickTop="1" x14ac:dyDescent="0.3">
      <c r="A389" s="21" t="s">
        <v>9</v>
      </c>
      <c r="B389" s="7"/>
      <c r="C389" s="7"/>
      <c r="D389" s="7"/>
      <c r="E389" s="22"/>
      <c r="F389" s="8"/>
      <c r="G389" s="7"/>
      <c r="H389" s="9"/>
    </row>
    <row r="390" spans="1:8" x14ac:dyDescent="0.3">
      <c r="A390" s="23" t="s">
        <v>10</v>
      </c>
      <c r="B390" s="24" t="s">
        <v>11</v>
      </c>
      <c r="C390" s="25"/>
      <c r="D390" s="25"/>
      <c r="E390" s="26" t="s">
        <v>12</v>
      </c>
      <c r="F390" s="27" t="s">
        <v>13</v>
      </c>
      <c r="G390" s="26" t="s">
        <v>14</v>
      </c>
      <c r="H390" s="28" t="s">
        <v>15</v>
      </c>
    </row>
    <row r="391" spans="1:8" ht="30" customHeight="1" x14ac:dyDescent="0.3">
      <c r="A391" s="29"/>
      <c r="B391" s="735" t="str">
        <f>'[1]Estudio de Mercado'!C420</f>
        <v>Sensor de humo fotoeléctrico y temperatura direccionable con base</v>
      </c>
      <c r="C391" s="736"/>
      <c r="D391" s="737"/>
      <c r="E391" s="85">
        <v>1</v>
      </c>
      <c r="F391" s="31" t="s">
        <v>16</v>
      </c>
      <c r="G391" s="32">
        <v>214949</v>
      </c>
      <c r="H391" s="33">
        <f t="shared" ref="H391:H398" si="6">+E391*G391</f>
        <v>214949</v>
      </c>
    </row>
    <row r="392" spans="1:8" x14ac:dyDescent="0.3">
      <c r="A392" s="35"/>
      <c r="B392" s="715" t="s">
        <v>17</v>
      </c>
      <c r="C392" s="716"/>
      <c r="D392" s="717"/>
      <c r="E392" s="85">
        <v>1</v>
      </c>
      <c r="F392" s="31" t="s">
        <v>18</v>
      </c>
      <c r="G392" s="34">
        <f>'[1]Estudio de Mercado'!P234</f>
        <v>2556</v>
      </c>
      <c r="H392" s="33">
        <f t="shared" si="6"/>
        <v>2556</v>
      </c>
    </row>
    <row r="393" spans="1:8" x14ac:dyDescent="0.3">
      <c r="A393" s="35"/>
      <c r="B393" s="715"/>
      <c r="C393" s="716"/>
      <c r="D393" s="717"/>
      <c r="E393" s="70"/>
      <c r="F393" s="31"/>
      <c r="G393" s="34"/>
      <c r="H393" s="33">
        <f t="shared" si="6"/>
        <v>0</v>
      </c>
    </row>
    <row r="394" spans="1:8" x14ac:dyDescent="0.3">
      <c r="A394" s="35"/>
      <c r="B394" s="715"/>
      <c r="C394" s="716"/>
      <c r="D394" s="717"/>
      <c r="E394" s="70"/>
      <c r="F394" s="31"/>
      <c r="G394" s="34"/>
      <c r="H394" s="33">
        <f t="shared" si="6"/>
        <v>0</v>
      </c>
    </row>
    <row r="395" spans="1:8" x14ac:dyDescent="0.3">
      <c r="A395" s="35"/>
      <c r="B395" s="715"/>
      <c r="C395" s="716"/>
      <c r="D395" s="717"/>
      <c r="E395" s="70"/>
      <c r="F395" s="31"/>
      <c r="G395" s="34"/>
      <c r="H395" s="33">
        <f t="shared" si="6"/>
        <v>0</v>
      </c>
    </row>
    <row r="396" spans="1:8" x14ac:dyDescent="0.3">
      <c r="A396" s="35"/>
      <c r="B396" s="715"/>
      <c r="C396" s="716"/>
      <c r="D396" s="717"/>
      <c r="E396" s="70"/>
      <c r="F396" s="31"/>
      <c r="G396" s="34"/>
      <c r="H396" s="33">
        <f t="shared" si="6"/>
        <v>0</v>
      </c>
    </row>
    <row r="397" spans="1:8" x14ac:dyDescent="0.3">
      <c r="A397" s="35"/>
      <c r="B397" s="715"/>
      <c r="C397" s="716"/>
      <c r="D397" s="717"/>
      <c r="E397" s="70"/>
      <c r="F397" s="31"/>
      <c r="G397" s="34"/>
      <c r="H397" s="33">
        <f t="shared" si="6"/>
        <v>0</v>
      </c>
    </row>
    <row r="398" spans="1:8" x14ac:dyDescent="0.3">
      <c r="A398" s="35"/>
      <c r="B398" s="715"/>
      <c r="C398" s="716"/>
      <c r="D398" s="717"/>
      <c r="E398" s="85"/>
      <c r="F398" s="31"/>
      <c r="G398" s="34"/>
      <c r="H398" s="33">
        <f t="shared" si="6"/>
        <v>0</v>
      </c>
    </row>
    <row r="399" spans="1:8" x14ac:dyDescent="0.3">
      <c r="A399" s="21" t="s">
        <v>19</v>
      </c>
      <c r="B399" s="7"/>
      <c r="C399" s="7"/>
      <c r="D399" s="7"/>
      <c r="E399" s="22"/>
      <c r="F399" s="8"/>
      <c r="G399" s="7"/>
      <c r="H399" s="37">
        <f>ROUND(SUM(H391:H398),0)</f>
        <v>217505</v>
      </c>
    </row>
    <row r="400" spans="1:8" x14ac:dyDescent="0.3">
      <c r="A400" s="6"/>
      <c r="B400" s="7"/>
      <c r="C400" s="7"/>
      <c r="D400" s="7"/>
      <c r="E400" s="22"/>
      <c r="F400" s="8"/>
      <c r="G400" s="7"/>
      <c r="H400" s="9"/>
    </row>
    <row r="401" spans="1:8" x14ac:dyDescent="0.3">
      <c r="A401" s="21" t="s">
        <v>20</v>
      </c>
      <c r="B401" s="7"/>
      <c r="C401" s="7"/>
      <c r="D401" s="7"/>
      <c r="E401" s="22"/>
      <c r="F401" s="8"/>
      <c r="G401" s="7"/>
      <c r="H401" s="9"/>
    </row>
    <row r="402" spans="1:8" x14ac:dyDescent="0.3">
      <c r="A402" s="23" t="s">
        <v>10</v>
      </c>
      <c r="B402" s="26" t="s">
        <v>11</v>
      </c>
      <c r="C402" s="71" t="s">
        <v>12</v>
      </c>
      <c r="D402" s="26" t="s">
        <v>13</v>
      </c>
      <c r="E402" s="718" t="s">
        <v>21</v>
      </c>
      <c r="F402" s="719"/>
      <c r="G402" s="26" t="s">
        <v>47</v>
      </c>
      <c r="H402" s="38" t="s">
        <v>14</v>
      </c>
    </row>
    <row r="403" spans="1:8" ht="31.2" x14ac:dyDescent="0.3">
      <c r="A403" s="29"/>
      <c r="B403" s="72" t="s">
        <v>23</v>
      </c>
      <c r="C403" s="40">
        <v>1</v>
      </c>
      <c r="D403" s="40" t="s">
        <v>24</v>
      </c>
      <c r="E403" s="720">
        <f>+'[1]1- CUADRILLAS'!$D$47</f>
        <v>53500</v>
      </c>
      <c r="F403" s="721"/>
      <c r="G403" s="41">
        <v>1.0223656074766356</v>
      </c>
      <c r="H403" s="42">
        <f>((E403+F403)*C403)*G403</f>
        <v>54696.560000000005</v>
      </c>
    </row>
    <row r="404" spans="1:8" x14ac:dyDescent="0.3">
      <c r="A404" s="43"/>
      <c r="B404" s="44"/>
      <c r="C404" s="40"/>
      <c r="D404" s="40"/>
      <c r="E404" s="722"/>
      <c r="F404" s="723"/>
      <c r="G404" s="41"/>
      <c r="H404" s="42">
        <f>((E404+F404)*C404)*G404</f>
        <v>0</v>
      </c>
    </row>
    <row r="405" spans="1:8" x14ac:dyDescent="0.3">
      <c r="A405" s="43"/>
      <c r="B405" s="44"/>
      <c r="C405" s="40"/>
      <c r="D405" s="40"/>
      <c r="E405" s="722"/>
      <c r="F405" s="723"/>
      <c r="G405" s="40"/>
      <c r="H405" s="42"/>
    </row>
    <row r="406" spans="1:8" x14ac:dyDescent="0.3">
      <c r="A406" s="21" t="s">
        <v>25</v>
      </c>
      <c r="B406" s="7"/>
      <c r="C406" s="7"/>
      <c r="D406" s="7"/>
      <c r="E406" s="22"/>
      <c r="F406" s="8"/>
      <c r="G406" s="7"/>
      <c r="H406" s="37">
        <f>SUM(H403:H405)</f>
        <v>54696.560000000005</v>
      </c>
    </row>
    <row r="407" spans="1:8" x14ac:dyDescent="0.3">
      <c r="A407" s="6"/>
      <c r="B407" s="7"/>
      <c r="C407" s="7"/>
      <c r="D407" s="7"/>
      <c r="E407" s="22"/>
      <c r="F407" s="8"/>
      <c r="G407" s="7"/>
      <c r="H407" s="9"/>
    </row>
    <row r="408" spans="1:8" x14ac:dyDescent="0.3">
      <c r="A408" s="21" t="s">
        <v>26</v>
      </c>
      <c r="B408" s="7"/>
      <c r="C408" s="7"/>
      <c r="D408" s="7"/>
      <c r="E408" s="22"/>
      <c r="F408" s="8"/>
      <c r="G408" s="7"/>
      <c r="H408" s="9"/>
    </row>
    <row r="409" spans="1:8" x14ac:dyDescent="0.3">
      <c r="A409" s="23" t="s">
        <v>10</v>
      </c>
      <c r="B409" s="718" t="s">
        <v>11</v>
      </c>
      <c r="C409" s="719"/>
      <c r="D409" s="71" t="s">
        <v>12</v>
      </c>
      <c r="E409" s="26" t="s">
        <v>13</v>
      </c>
      <c r="F409" s="27" t="s">
        <v>22</v>
      </c>
      <c r="G409" s="26" t="s">
        <v>48</v>
      </c>
      <c r="H409" s="38" t="s">
        <v>14</v>
      </c>
    </row>
    <row r="410" spans="1:8" x14ac:dyDescent="0.3">
      <c r="A410" s="43"/>
      <c r="B410" s="724" t="s">
        <v>28</v>
      </c>
      <c r="C410" s="725"/>
      <c r="D410" s="40">
        <v>1</v>
      </c>
      <c r="E410" s="40" t="s">
        <v>29</v>
      </c>
      <c r="F410" s="41">
        <v>0.08</v>
      </c>
      <c r="G410" s="40">
        <f>H406*0.1</f>
        <v>5469.6560000000009</v>
      </c>
      <c r="H410" s="42">
        <f>+G410*D410*F410</f>
        <v>437.5724800000001</v>
      </c>
    </row>
    <row r="411" spans="1:8" x14ac:dyDescent="0.3">
      <c r="A411" s="43"/>
      <c r="B411" s="724" t="s">
        <v>30</v>
      </c>
      <c r="C411" s="725"/>
      <c r="D411" s="40">
        <v>1</v>
      </c>
      <c r="E411" s="40" t="s">
        <v>29</v>
      </c>
      <c r="F411" s="41">
        <v>0.06</v>
      </c>
      <c r="G411" s="40">
        <f>'[1]Estudio de Mercado'!P477</f>
        <v>26300</v>
      </c>
      <c r="H411" s="42">
        <f>+G411*D411*F411</f>
        <v>1578</v>
      </c>
    </row>
    <row r="412" spans="1:8" x14ac:dyDescent="0.3">
      <c r="A412" s="21" t="s">
        <v>31</v>
      </c>
      <c r="B412" s="7"/>
      <c r="C412" s="7"/>
      <c r="D412" s="7"/>
      <c r="E412" s="22"/>
      <c r="F412" s="8"/>
      <c r="G412" s="7"/>
      <c r="H412" s="37">
        <f>ROUND(SUM(H410:H411),0)</f>
        <v>2016</v>
      </c>
    </row>
    <row r="413" spans="1:8" x14ac:dyDescent="0.3">
      <c r="A413" s="6"/>
      <c r="B413" s="7"/>
      <c r="C413" s="7"/>
      <c r="D413" s="7"/>
      <c r="E413" s="22"/>
      <c r="F413" s="8"/>
      <c r="G413" s="7"/>
      <c r="H413" s="9"/>
    </row>
    <row r="414" spans="1:8" x14ac:dyDescent="0.3">
      <c r="A414" s="21" t="s">
        <v>32</v>
      </c>
      <c r="B414" s="7"/>
      <c r="C414" s="7"/>
      <c r="D414" s="7"/>
      <c r="E414" s="22"/>
      <c r="F414" s="8"/>
      <c r="G414" s="7"/>
      <c r="H414" s="9"/>
    </row>
    <row r="415" spans="1:8" x14ac:dyDescent="0.3">
      <c r="A415" s="23" t="s">
        <v>10</v>
      </c>
      <c r="B415" s="718" t="s">
        <v>11</v>
      </c>
      <c r="C415" s="719"/>
      <c r="D415" s="26" t="s">
        <v>13</v>
      </c>
      <c r="E415" s="26" t="s">
        <v>12</v>
      </c>
      <c r="F415" s="27" t="s">
        <v>33</v>
      </c>
      <c r="G415" s="26" t="s">
        <v>34</v>
      </c>
      <c r="H415" s="38" t="s">
        <v>14</v>
      </c>
    </row>
    <row r="416" spans="1:8" x14ac:dyDescent="0.3">
      <c r="A416" s="43"/>
      <c r="B416" s="724" t="s">
        <v>35</v>
      </c>
      <c r="C416" s="725"/>
      <c r="D416" s="40" t="s">
        <v>36</v>
      </c>
      <c r="E416" s="40">
        <v>1</v>
      </c>
      <c r="F416" s="45">
        <f>'[1]Estudio de Mercado'!P483</f>
        <v>102570</v>
      </c>
      <c r="G416" s="46">
        <v>0.02</v>
      </c>
      <c r="H416" s="42">
        <f>+F416*G416</f>
        <v>2051.4</v>
      </c>
    </row>
    <row r="417" spans="1:8" x14ac:dyDescent="0.3">
      <c r="A417" s="43"/>
      <c r="B417" s="724"/>
      <c r="C417" s="725"/>
      <c r="D417" s="47"/>
      <c r="E417" s="47"/>
      <c r="F417" s="48"/>
      <c r="G417" s="49"/>
      <c r="H417" s="42"/>
    </row>
    <row r="418" spans="1:8" x14ac:dyDescent="0.3">
      <c r="A418" s="21" t="s">
        <v>37</v>
      </c>
      <c r="B418" s="7"/>
      <c r="C418" s="7"/>
      <c r="D418" s="7"/>
      <c r="E418" s="22"/>
      <c r="F418" s="8"/>
      <c r="G418" s="7"/>
      <c r="H418" s="37">
        <f>ROUND(SUM(H416:H417),0)</f>
        <v>2051</v>
      </c>
    </row>
    <row r="419" spans="1:8" x14ac:dyDescent="0.3">
      <c r="A419" s="21"/>
      <c r="B419" s="7"/>
      <c r="C419" s="7"/>
      <c r="D419" s="7"/>
      <c r="E419" s="50"/>
      <c r="F419" s="8"/>
      <c r="G419" s="7"/>
      <c r="H419" s="51"/>
    </row>
    <row r="420" spans="1:8" x14ac:dyDescent="0.3">
      <c r="A420" s="21" t="s">
        <v>38</v>
      </c>
      <c r="B420" s="7"/>
      <c r="C420" s="7"/>
      <c r="D420" s="7"/>
      <c r="E420" s="22"/>
      <c r="F420" s="8"/>
      <c r="G420" s="7"/>
      <c r="H420" s="37">
        <f>H399+H406+H412+H418</f>
        <v>276268.56</v>
      </c>
    </row>
    <row r="421" spans="1:8" x14ac:dyDescent="0.3">
      <c r="A421" s="21" t="s">
        <v>39</v>
      </c>
      <c r="B421" s="7"/>
      <c r="C421" s="7"/>
      <c r="D421" s="7"/>
      <c r="E421" s="22"/>
      <c r="F421" s="8"/>
      <c r="G421" s="7"/>
      <c r="H421" s="52">
        <f>+SUM(H422:H425)</f>
        <v>82742.433720000001</v>
      </c>
    </row>
    <row r="422" spans="1:8" x14ac:dyDescent="0.3">
      <c r="A422" s="21"/>
      <c r="B422" s="7"/>
      <c r="C422" s="7"/>
      <c r="D422" s="7"/>
      <c r="E422" s="22"/>
      <c r="F422" s="48" t="s">
        <v>40</v>
      </c>
      <c r="G422" s="53">
        <v>0.23</v>
      </c>
      <c r="H422" s="54">
        <f>+G422*H420</f>
        <v>63541.768800000005</v>
      </c>
    </row>
    <row r="423" spans="1:8" x14ac:dyDescent="0.3">
      <c r="A423" s="21"/>
      <c r="B423" s="7"/>
      <c r="C423" s="7"/>
      <c r="D423" s="7"/>
      <c r="E423" s="22"/>
      <c r="F423" s="48" t="s">
        <v>41</v>
      </c>
      <c r="G423" s="53">
        <v>0.01</v>
      </c>
      <c r="H423" s="54">
        <f>+G423*H420</f>
        <v>2762.6856000000002</v>
      </c>
    </row>
    <row r="424" spans="1:8" x14ac:dyDescent="0.3">
      <c r="A424" s="21"/>
      <c r="B424" s="7"/>
      <c r="C424" s="7"/>
      <c r="D424" s="7"/>
      <c r="E424" s="22"/>
      <c r="F424" s="48" t="s">
        <v>42</v>
      </c>
      <c r="G424" s="53">
        <v>0.05</v>
      </c>
      <c r="H424" s="54">
        <f>+G424*H420</f>
        <v>13813.428</v>
      </c>
    </row>
    <row r="425" spans="1:8" x14ac:dyDescent="0.3">
      <c r="A425" s="21"/>
      <c r="B425" s="7"/>
      <c r="C425" s="7"/>
      <c r="D425" s="7"/>
      <c r="E425" s="22"/>
      <c r="F425" s="48" t="s">
        <v>43</v>
      </c>
      <c r="G425" s="53">
        <v>0.19</v>
      </c>
      <c r="H425" s="54">
        <f>+G425*H424</f>
        <v>2624.55132</v>
      </c>
    </row>
    <row r="426" spans="1:8" x14ac:dyDescent="0.3">
      <c r="A426" s="21"/>
      <c r="B426" s="7"/>
      <c r="C426" s="7"/>
      <c r="D426" s="7"/>
      <c r="E426" s="22"/>
      <c r="F426" s="726" t="s">
        <v>44</v>
      </c>
      <c r="G426" s="726"/>
      <c r="H426" s="55">
        <f>+ROUND(H420+H421,0)</f>
        <v>359011</v>
      </c>
    </row>
    <row r="427" spans="1:8" x14ac:dyDescent="0.3">
      <c r="A427" s="21"/>
      <c r="B427" s="7"/>
      <c r="C427" s="7"/>
      <c r="D427" s="7"/>
      <c r="E427" s="22"/>
      <c r="F427" s="8"/>
      <c r="G427" s="7"/>
      <c r="H427" s="56"/>
    </row>
    <row r="428" spans="1:8" ht="16.2" thickBot="1" x14ac:dyDescent="0.35">
      <c r="A428" s="17"/>
      <c r="B428" s="18"/>
      <c r="C428" s="7"/>
      <c r="D428" s="7"/>
      <c r="E428" s="22"/>
      <c r="F428" s="19"/>
      <c r="G428" s="18"/>
      <c r="H428" s="20"/>
    </row>
    <row r="429" spans="1:8" ht="16.2" thickTop="1" x14ac:dyDescent="0.3">
      <c r="A429" s="6"/>
      <c r="B429" s="7"/>
      <c r="C429" s="57"/>
      <c r="D429" s="58"/>
      <c r="E429" s="57"/>
      <c r="F429" s="8"/>
      <c r="G429" s="7"/>
      <c r="H429" s="59"/>
    </row>
    <row r="430" spans="1:8" x14ac:dyDescent="0.3">
      <c r="A430" s="6"/>
      <c r="B430" s="7"/>
      <c r="C430" s="22"/>
      <c r="D430" s="7"/>
      <c r="E430" s="22"/>
      <c r="F430" s="8"/>
      <c r="G430" s="7"/>
      <c r="H430" s="59"/>
    </row>
    <row r="431" spans="1:8" x14ac:dyDescent="0.3">
      <c r="A431" s="6"/>
      <c r="B431" s="7"/>
      <c r="C431" s="22"/>
      <c r="D431" s="7"/>
      <c r="E431" s="22"/>
      <c r="F431" s="8"/>
      <c r="G431" s="7"/>
      <c r="H431" s="59"/>
    </row>
    <row r="432" spans="1:8" x14ac:dyDescent="0.3">
      <c r="A432" s="6"/>
      <c r="B432" s="7"/>
      <c r="C432" s="22"/>
      <c r="D432" s="7"/>
      <c r="E432" s="22"/>
      <c r="F432" s="8"/>
      <c r="G432" s="7"/>
      <c r="H432" s="59"/>
    </row>
    <row r="433" spans="1:8" ht="16.2" thickBot="1" x14ac:dyDescent="0.35">
      <c r="A433" s="6"/>
      <c r="B433" s="7"/>
      <c r="C433" s="7"/>
      <c r="D433" s="7"/>
      <c r="E433" s="22"/>
      <c r="F433" s="699"/>
      <c r="G433" s="699"/>
      <c r="H433" s="700"/>
    </row>
    <row r="434" spans="1:8" x14ac:dyDescent="0.3">
      <c r="A434" s="60" t="s">
        <v>45</v>
      </c>
      <c r="B434" s="61"/>
      <c r="C434" s="61"/>
      <c r="D434" s="61"/>
      <c r="E434" s="22"/>
      <c r="F434" s="8" t="s">
        <v>46</v>
      </c>
      <c r="G434" s="7"/>
      <c r="H434" s="9"/>
    </row>
    <row r="435" spans="1:8" ht="16.2" thickBot="1" x14ac:dyDescent="0.35">
      <c r="A435" s="62"/>
      <c r="B435" s="63"/>
      <c r="C435" s="63"/>
      <c r="D435" s="63"/>
      <c r="E435" s="63"/>
      <c r="F435" s="64"/>
      <c r="G435" s="63"/>
      <c r="H435" s="65"/>
    </row>
    <row r="436" spans="1:8" x14ac:dyDescent="0.3">
      <c r="A436" s="66"/>
      <c r="B436" s="67"/>
      <c r="C436" s="67"/>
      <c r="D436" s="67"/>
      <c r="E436" s="67"/>
      <c r="F436" s="68"/>
      <c r="G436" s="67"/>
      <c r="H436" s="69"/>
    </row>
    <row r="437" spans="1:8" ht="86.4" customHeight="1" thickBot="1" x14ac:dyDescent="0.55000000000000004">
      <c r="A437" s="727" t="str">
        <f>+A2</f>
        <v>REPARACIONES LOCATIVAS LABORATORIO GENETICA REGIONAL NOR OCCIDENTE DEL INSTITUTO NACIONAL DE MEDICINA LEGAL Y CIENCIAS FORENSES.</v>
      </c>
      <c r="B437" s="728"/>
      <c r="C437" s="728"/>
      <c r="D437" s="728"/>
      <c r="E437" s="728"/>
      <c r="F437" s="728"/>
      <c r="G437" s="728"/>
      <c r="H437" s="729"/>
    </row>
    <row r="438" spans="1:8" ht="16.2" thickTop="1" x14ac:dyDescent="0.3">
      <c r="A438" s="704" t="str">
        <f>+A3</f>
        <v>PRESUPUESTO SISTEMA ELÉCTRICO, ILUMINACIÓN Y ALARMAS PARA EL PROYECTO DE REPARACIONES LOCATIVAS SECCION TUNJA- BOYACA DEL  INSTITUTO NACIONAL DE MEDICINA LEGAL Y CIENCIAS FORENSES</v>
      </c>
      <c r="B438" s="705"/>
      <c r="C438" s="705"/>
      <c r="D438" s="705"/>
      <c r="E438" s="705"/>
      <c r="F438" s="705"/>
      <c r="G438" s="705"/>
      <c r="H438" s="706"/>
    </row>
    <row r="439" spans="1:8" x14ac:dyDescent="0.3">
      <c r="A439" s="707"/>
      <c r="B439" s="708"/>
      <c r="C439" s="708"/>
      <c r="D439" s="708"/>
      <c r="E439" s="708"/>
      <c r="F439" s="708"/>
      <c r="G439" s="708"/>
      <c r="H439" s="709"/>
    </row>
    <row r="440" spans="1:8" x14ac:dyDescent="0.3">
      <c r="A440" s="710" t="s">
        <v>2</v>
      </c>
      <c r="B440" s="711"/>
      <c r="C440" s="711"/>
      <c r="D440" s="711"/>
      <c r="E440" s="711"/>
      <c r="F440" s="711"/>
      <c r="G440" s="711"/>
      <c r="H440" s="712"/>
    </row>
    <row r="441" spans="1:8" x14ac:dyDescent="0.3">
      <c r="A441" s="6"/>
      <c r="B441" s="7"/>
      <c r="C441" s="7"/>
      <c r="D441" s="7"/>
      <c r="E441" s="7"/>
      <c r="F441" s="8"/>
      <c r="G441" s="7"/>
      <c r="H441" s="9"/>
    </row>
    <row r="442" spans="1:8" x14ac:dyDescent="0.3">
      <c r="A442" s="10" t="s">
        <v>3</v>
      </c>
      <c r="B442" s="11" t="str">
        <f>+'[1]BASE DEL PRESUPUESTO'!B90</f>
        <v>3.2.9</v>
      </c>
      <c r="C442" s="12" t="s">
        <v>4</v>
      </c>
      <c r="D442" s="11" t="str">
        <f>+'[1]BASE DEL PRESUPUESTO'!D90</f>
        <v>UND</v>
      </c>
      <c r="E442" s="13" t="s">
        <v>5</v>
      </c>
      <c r="F442" s="14">
        <f>H475</f>
        <v>253524.43</v>
      </c>
      <c r="G442" s="12" t="s">
        <v>6</v>
      </c>
      <c r="H442" s="15" t="str">
        <f>+H7</f>
        <v>ENERO DE 2026</v>
      </c>
    </row>
    <row r="443" spans="1:8" ht="87" customHeight="1" x14ac:dyDescent="0.3">
      <c r="A443" s="16" t="s">
        <v>8</v>
      </c>
      <c r="B443" s="713" t="str">
        <f>+'[1]BASE DEL PRESUPUESTO'!C90</f>
        <v xml:space="preserve">Suministro e Instalación de Strobo multicandela con sirena electrónica 12V/24V, intensidad seleccionable, sincronizado a 1hz con el Flash, montura en pared, color rojo, listado UL (incluye placa de montaje, conexionado, conectores y demás elementos consumibles para su correcta instalación y puesta en funcionamiento).						</v>
      </c>
      <c r="C443" s="713"/>
      <c r="D443" s="713"/>
      <c r="E443" s="713"/>
      <c r="F443" s="713"/>
      <c r="G443" s="713"/>
      <c r="H443" s="714"/>
    </row>
    <row r="444" spans="1:8" ht="16.2" thickBot="1" x14ac:dyDescent="0.35">
      <c r="A444" s="17"/>
      <c r="B444" s="18"/>
      <c r="C444" s="18"/>
      <c r="D444" s="18"/>
      <c r="E444" s="18"/>
      <c r="F444" s="19"/>
      <c r="G444" s="18"/>
      <c r="H444" s="20"/>
    </row>
    <row r="445" spans="1:8" ht="16.2" thickTop="1" x14ac:dyDescent="0.3">
      <c r="A445" s="21" t="s">
        <v>9</v>
      </c>
      <c r="B445" s="7"/>
      <c r="C445" s="7"/>
      <c r="D445" s="7"/>
      <c r="E445" s="22"/>
      <c r="F445" s="8"/>
      <c r="G445" s="7"/>
      <c r="H445" s="9"/>
    </row>
    <row r="446" spans="1:8" x14ac:dyDescent="0.3">
      <c r="A446" s="23" t="s">
        <v>10</v>
      </c>
      <c r="B446" s="24" t="s">
        <v>11</v>
      </c>
      <c r="C446" s="25"/>
      <c r="D446" s="25"/>
      <c r="E446" s="26" t="s">
        <v>12</v>
      </c>
      <c r="F446" s="27" t="s">
        <v>13</v>
      </c>
      <c r="G446" s="26" t="s">
        <v>14</v>
      </c>
      <c r="H446" s="28" t="s">
        <v>15</v>
      </c>
    </row>
    <row r="447" spans="1:8" ht="31.5" customHeight="1" x14ac:dyDescent="0.3">
      <c r="A447" s="29"/>
      <c r="B447" s="783" t="str">
        <f>'[1]Estudio de Mercado'!C423</f>
        <v>Sirena temporal, 84.4 o 79.4 dBA, estrobo LED de 15, 30, 75, 110 cd, roja</v>
      </c>
      <c r="C447" s="784"/>
      <c r="D447" s="785"/>
      <c r="E447" s="30">
        <v>1</v>
      </c>
      <c r="F447" s="31" t="s">
        <v>16</v>
      </c>
      <c r="G447" s="32">
        <v>205573</v>
      </c>
      <c r="H447" s="33">
        <f t="shared" ref="H447:H453" si="7">+E447*G447</f>
        <v>205573</v>
      </c>
    </row>
    <row r="448" spans="1:8" x14ac:dyDescent="0.3">
      <c r="A448" s="29"/>
      <c r="B448" s="715" t="s">
        <v>17</v>
      </c>
      <c r="C448" s="733"/>
      <c r="D448" s="734"/>
      <c r="E448" s="30">
        <v>1</v>
      </c>
      <c r="F448" s="31" t="s">
        <v>18</v>
      </c>
      <c r="G448" s="32">
        <f>'[1]Estudio de Mercado'!P234</f>
        <v>2556</v>
      </c>
      <c r="H448" s="33">
        <f t="shared" si="7"/>
        <v>2556</v>
      </c>
    </row>
    <row r="449" spans="1:8" x14ac:dyDescent="0.3">
      <c r="A449" s="29"/>
      <c r="B449" s="715"/>
      <c r="C449" s="716"/>
      <c r="D449" s="717"/>
      <c r="E449" s="30"/>
      <c r="F449" s="31"/>
      <c r="G449" s="32"/>
      <c r="H449" s="33">
        <f t="shared" si="7"/>
        <v>0</v>
      </c>
    </row>
    <row r="450" spans="1:8" x14ac:dyDescent="0.3">
      <c r="A450" s="29"/>
      <c r="B450" s="715"/>
      <c r="C450" s="733"/>
      <c r="D450" s="734"/>
      <c r="E450" s="30"/>
      <c r="F450" s="31"/>
      <c r="G450" s="32"/>
      <c r="H450" s="33">
        <f t="shared" si="7"/>
        <v>0</v>
      </c>
    </row>
    <row r="451" spans="1:8" x14ac:dyDescent="0.3">
      <c r="A451" s="35"/>
      <c r="B451" s="715"/>
      <c r="C451" s="716"/>
      <c r="D451" s="717"/>
      <c r="E451" s="30"/>
      <c r="F451" s="31"/>
      <c r="G451" s="34"/>
      <c r="H451" s="33">
        <f t="shared" si="7"/>
        <v>0</v>
      </c>
    </row>
    <row r="452" spans="1:8" x14ac:dyDescent="0.3">
      <c r="A452" s="35"/>
      <c r="B452" s="715"/>
      <c r="C452" s="733"/>
      <c r="D452" s="734"/>
      <c r="E452" s="30"/>
      <c r="F452" s="31"/>
      <c r="G452" s="34"/>
      <c r="H452" s="33">
        <f t="shared" si="7"/>
        <v>0</v>
      </c>
    </row>
    <row r="453" spans="1:8" x14ac:dyDescent="0.3">
      <c r="A453" s="35"/>
      <c r="B453" s="715"/>
      <c r="C453" s="733"/>
      <c r="D453" s="734"/>
      <c r="E453" s="30"/>
      <c r="F453" s="31"/>
      <c r="G453" s="32"/>
      <c r="H453" s="33">
        <f t="shared" si="7"/>
        <v>0</v>
      </c>
    </row>
    <row r="454" spans="1:8" x14ac:dyDescent="0.3">
      <c r="A454" s="21" t="s">
        <v>19</v>
      </c>
      <c r="B454" s="7"/>
      <c r="C454" s="7"/>
      <c r="D454" s="7"/>
      <c r="E454" s="22"/>
      <c r="F454" s="8"/>
      <c r="G454" s="7"/>
      <c r="H454" s="37">
        <f>ROUND(SUM(H447:H453),0)</f>
        <v>208129</v>
      </c>
    </row>
    <row r="455" spans="1:8" x14ac:dyDescent="0.3">
      <c r="A455" s="6"/>
      <c r="B455" s="7"/>
      <c r="C455" s="7"/>
      <c r="D455" s="7"/>
      <c r="E455" s="22"/>
      <c r="F455" s="8"/>
      <c r="G455" s="7"/>
      <c r="H455" s="9"/>
    </row>
    <row r="456" spans="1:8" x14ac:dyDescent="0.3">
      <c r="A456" s="21" t="s">
        <v>20</v>
      </c>
      <c r="B456" s="7"/>
      <c r="C456" s="7"/>
      <c r="D456" s="7"/>
      <c r="E456" s="22"/>
      <c r="F456" s="8"/>
      <c r="G456" s="7"/>
      <c r="H456" s="9"/>
    </row>
    <row r="457" spans="1:8" ht="24.75" customHeight="1" x14ac:dyDescent="0.3">
      <c r="A457" s="23" t="s">
        <v>10</v>
      </c>
      <c r="B457" s="26" t="s">
        <v>11</v>
      </c>
      <c r="C457" s="71" t="s">
        <v>12</v>
      </c>
      <c r="D457" s="26" t="s">
        <v>13</v>
      </c>
      <c r="E457" s="718" t="s">
        <v>21</v>
      </c>
      <c r="F457" s="719"/>
      <c r="G457" s="26" t="s">
        <v>47</v>
      </c>
      <c r="H457" s="38" t="s">
        <v>14</v>
      </c>
    </row>
    <row r="458" spans="1:8" ht="53.25" customHeight="1" x14ac:dyDescent="0.3">
      <c r="A458" s="29"/>
      <c r="B458" s="72" t="s">
        <v>23</v>
      </c>
      <c r="C458" s="40">
        <v>1</v>
      </c>
      <c r="D458" s="40" t="s">
        <v>24</v>
      </c>
      <c r="E458" s="720">
        <f>+'[1]1- CUADRILLAS'!$D$47</f>
        <v>53500</v>
      </c>
      <c r="F458" s="721"/>
      <c r="G458" s="41">
        <v>0.79348467289719604</v>
      </c>
      <c r="H458" s="42">
        <f>((E458+F458)*C458)*G458</f>
        <v>42451.429999999986</v>
      </c>
    </row>
    <row r="459" spans="1:8" x14ac:dyDescent="0.3">
      <c r="A459" s="43"/>
      <c r="B459" s="44"/>
      <c r="C459" s="40"/>
      <c r="D459" s="40"/>
      <c r="E459" s="722"/>
      <c r="F459" s="723"/>
      <c r="G459" s="41"/>
      <c r="H459" s="42">
        <f>((E459+F459)*C459)*G459</f>
        <v>0</v>
      </c>
    </row>
    <row r="460" spans="1:8" x14ac:dyDescent="0.3">
      <c r="A460" s="43"/>
      <c r="B460" s="44"/>
      <c r="C460" s="40"/>
      <c r="D460" s="40"/>
      <c r="E460" s="722"/>
      <c r="F460" s="723"/>
      <c r="G460" s="40"/>
      <c r="H460" s="42"/>
    </row>
    <row r="461" spans="1:8" x14ac:dyDescent="0.3">
      <c r="A461" s="21" t="s">
        <v>25</v>
      </c>
      <c r="B461" s="7"/>
      <c r="C461" s="7"/>
      <c r="D461" s="7"/>
      <c r="E461" s="22"/>
      <c r="F461" s="8"/>
      <c r="G461" s="7"/>
      <c r="H461" s="37">
        <f>SUM(H458:H460)</f>
        <v>42451.429999999986</v>
      </c>
    </row>
    <row r="462" spans="1:8" x14ac:dyDescent="0.3">
      <c r="A462" s="6"/>
      <c r="B462" s="7"/>
      <c r="C462" s="7"/>
      <c r="D462" s="7"/>
      <c r="E462" s="22"/>
      <c r="F462" s="8"/>
      <c r="G462" s="7"/>
      <c r="H462" s="9"/>
    </row>
    <row r="463" spans="1:8" x14ac:dyDescent="0.3">
      <c r="A463" s="21" t="s">
        <v>26</v>
      </c>
      <c r="B463" s="7"/>
      <c r="C463" s="7"/>
      <c r="D463" s="7"/>
      <c r="E463" s="22"/>
      <c r="F463" s="8"/>
      <c r="G463" s="7"/>
      <c r="H463" s="9"/>
    </row>
    <row r="464" spans="1:8" x14ac:dyDescent="0.3">
      <c r="A464" s="23" t="s">
        <v>10</v>
      </c>
      <c r="B464" s="718" t="s">
        <v>11</v>
      </c>
      <c r="C464" s="719"/>
      <c r="D464" s="71" t="s">
        <v>12</v>
      </c>
      <c r="E464" s="26" t="s">
        <v>13</v>
      </c>
      <c r="F464" s="27" t="s">
        <v>22</v>
      </c>
      <c r="G464" s="26" t="s">
        <v>48</v>
      </c>
      <c r="H464" s="38" t="s">
        <v>14</v>
      </c>
    </row>
    <row r="465" spans="1:8" x14ac:dyDescent="0.3">
      <c r="A465" s="43"/>
      <c r="B465" s="724" t="s">
        <v>28</v>
      </c>
      <c r="C465" s="725"/>
      <c r="D465" s="40">
        <v>1</v>
      </c>
      <c r="E465" s="40" t="s">
        <v>29</v>
      </c>
      <c r="F465" s="41">
        <v>0.08</v>
      </c>
      <c r="G465" s="40">
        <f>+H461*0.1</f>
        <v>4245.1429999999991</v>
      </c>
      <c r="H465" s="42">
        <f>+G465*D465*F465</f>
        <v>339.61143999999996</v>
      </c>
    </row>
    <row r="466" spans="1:8" x14ac:dyDescent="0.3">
      <c r="A466" s="43"/>
      <c r="B466" s="724" t="s">
        <v>30</v>
      </c>
      <c r="C466" s="725"/>
      <c r="D466" s="40">
        <v>1</v>
      </c>
      <c r="E466" s="40" t="s">
        <v>29</v>
      </c>
      <c r="F466" s="41">
        <v>0.06</v>
      </c>
      <c r="G466" s="40">
        <f>'[1]Estudio de Mercado'!P477</f>
        <v>26300</v>
      </c>
      <c r="H466" s="42">
        <f>+G466*D466*F466</f>
        <v>1578</v>
      </c>
    </row>
    <row r="467" spans="1:8" x14ac:dyDescent="0.3">
      <c r="A467" s="21" t="s">
        <v>31</v>
      </c>
      <c r="B467" s="7"/>
      <c r="C467" s="7"/>
      <c r="D467" s="7"/>
      <c r="E467" s="22"/>
      <c r="F467" s="8"/>
      <c r="G467" s="7"/>
      <c r="H467" s="37">
        <f>ROUND(SUM(H465:H466),0)</f>
        <v>1918</v>
      </c>
    </row>
    <row r="468" spans="1:8" x14ac:dyDescent="0.3">
      <c r="A468" s="6"/>
      <c r="B468" s="7"/>
      <c r="C468" s="7"/>
      <c r="D468" s="7"/>
      <c r="E468" s="22"/>
      <c r="F468" s="8"/>
      <c r="G468" s="7"/>
      <c r="H468" s="9"/>
    </row>
    <row r="469" spans="1:8" x14ac:dyDescent="0.3">
      <c r="A469" s="21" t="s">
        <v>32</v>
      </c>
      <c r="B469" s="7"/>
      <c r="C469" s="7"/>
      <c r="D469" s="7"/>
      <c r="E469" s="22"/>
      <c r="F469" s="8"/>
      <c r="G469" s="7"/>
      <c r="H469" s="9"/>
    </row>
    <row r="470" spans="1:8" x14ac:dyDescent="0.3">
      <c r="A470" s="23" t="s">
        <v>10</v>
      </c>
      <c r="B470" s="718" t="s">
        <v>11</v>
      </c>
      <c r="C470" s="719"/>
      <c r="D470" s="26" t="s">
        <v>13</v>
      </c>
      <c r="E470" s="26" t="s">
        <v>12</v>
      </c>
      <c r="F470" s="27" t="s">
        <v>33</v>
      </c>
      <c r="G470" s="26" t="s">
        <v>34</v>
      </c>
      <c r="H470" s="38" t="s">
        <v>14</v>
      </c>
    </row>
    <row r="471" spans="1:8" x14ac:dyDescent="0.3">
      <c r="A471" s="43"/>
      <c r="B471" s="724" t="s">
        <v>35</v>
      </c>
      <c r="C471" s="725"/>
      <c r="D471" s="40" t="s">
        <v>36</v>
      </c>
      <c r="E471" s="40">
        <v>1</v>
      </c>
      <c r="F471" s="45">
        <f>'[1]Estudio de Mercado'!P483</f>
        <v>102570</v>
      </c>
      <c r="G471" s="46">
        <v>0.01</v>
      </c>
      <c r="H471" s="42">
        <f>+F471*G471</f>
        <v>1025.7</v>
      </c>
    </row>
    <row r="472" spans="1:8" x14ac:dyDescent="0.3">
      <c r="A472" s="43"/>
      <c r="B472" s="724"/>
      <c r="C472" s="725"/>
      <c r="D472" s="47"/>
      <c r="E472" s="47"/>
      <c r="F472" s="48"/>
      <c r="G472" s="49"/>
      <c r="H472" s="42"/>
    </row>
    <row r="473" spans="1:8" x14ac:dyDescent="0.3">
      <c r="A473" s="21" t="s">
        <v>37</v>
      </c>
      <c r="B473" s="7"/>
      <c r="C473" s="7"/>
      <c r="D473" s="7"/>
      <c r="E473" s="22"/>
      <c r="F473" s="8"/>
      <c r="G473" s="7"/>
      <c r="H473" s="37">
        <f>ROUND(SUM(H471:H472),0)</f>
        <v>1026</v>
      </c>
    </row>
    <row r="474" spans="1:8" x14ac:dyDescent="0.3">
      <c r="A474" s="21"/>
      <c r="B474" s="7"/>
      <c r="C474" s="7"/>
      <c r="D474" s="7"/>
      <c r="E474" s="50"/>
      <c r="F474" s="8"/>
      <c r="G474" s="7"/>
      <c r="H474" s="51"/>
    </row>
    <row r="475" spans="1:8" x14ac:dyDescent="0.3">
      <c r="A475" s="21" t="s">
        <v>38</v>
      </c>
      <c r="B475" s="7"/>
      <c r="C475" s="7"/>
      <c r="D475" s="7"/>
      <c r="E475" s="22"/>
      <c r="F475" s="8"/>
      <c r="G475" s="7"/>
      <c r="H475" s="37">
        <f>H454+H461+H467+H473</f>
        <v>253524.43</v>
      </c>
    </row>
    <row r="476" spans="1:8" x14ac:dyDescent="0.3">
      <c r="A476" s="21" t="s">
        <v>39</v>
      </c>
      <c r="B476" s="7"/>
      <c r="C476" s="7"/>
      <c r="D476" s="7"/>
      <c r="E476" s="22"/>
      <c r="F476" s="8"/>
      <c r="G476" s="7"/>
      <c r="H476" s="52">
        <f>+SUM(H477:H480)</f>
        <v>75930.566785000003</v>
      </c>
    </row>
    <row r="477" spans="1:8" x14ac:dyDescent="0.3">
      <c r="A477" s="21"/>
      <c r="B477" s="7"/>
      <c r="C477" s="7"/>
      <c r="D477" s="7"/>
      <c r="E477" s="22"/>
      <c r="F477" s="48" t="s">
        <v>40</v>
      </c>
      <c r="G477" s="53">
        <v>0.23</v>
      </c>
      <c r="H477" s="54">
        <f>+G477*H475</f>
        <v>58310.618900000001</v>
      </c>
    </row>
    <row r="478" spans="1:8" x14ac:dyDescent="0.3">
      <c r="A478" s="21"/>
      <c r="B478" s="7"/>
      <c r="C478" s="7"/>
      <c r="D478" s="7"/>
      <c r="E478" s="22"/>
      <c r="F478" s="48" t="s">
        <v>41</v>
      </c>
      <c r="G478" s="53">
        <v>0.01</v>
      </c>
      <c r="H478" s="54">
        <f>+G478*H475</f>
        <v>2535.2442999999998</v>
      </c>
    </row>
    <row r="479" spans="1:8" x14ac:dyDescent="0.3">
      <c r="A479" s="21"/>
      <c r="B479" s="7"/>
      <c r="C479" s="7"/>
      <c r="D479" s="7"/>
      <c r="E479" s="22"/>
      <c r="F479" s="48" t="s">
        <v>42</v>
      </c>
      <c r="G479" s="53">
        <v>0.05</v>
      </c>
      <c r="H479" s="54">
        <f>+G479*H475</f>
        <v>12676.2215</v>
      </c>
    </row>
    <row r="480" spans="1:8" x14ac:dyDescent="0.3">
      <c r="A480" s="21"/>
      <c r="B480" s="7"/>
      <c r="C480" s="7"/>
      <c r="D480" s="7"/>
      <c r="E480" s="22"/>
      <c r="F480" s="48" t="s">
        <v>43</v>
      </c>
      <c r="G480" s="53">
        <v>0.19</v>
      </c>
      <c r="H480" s="54">
        <f>+G480*H479</f>
        <v>2408.4820850000001</v>
      </c>
    </row>
    <row r="481" spans="1:8" x14ac:dyDescent="0.3">
      <c r="A481" s="21"/>
      <c r="B481" s="7"/>
      <c r="C481" s="7"/>
      <c r="D481" s="7"/>
      <c r="E481" s="22"/>
      <c r="F481" s="726" t="s">
        <v>44</v>
      </c>
      <c r="G481" s="726"/>
      <c r="H481" s="55">
        <f>+ROUND(H475+H476,0)</f>
        <v>329455</v>
      </c>
    </row>
    <row r="482" spans="1:8" x14ac:dyDescent="0.3">
      <c r="A482" s="21"/>
      <c r="B482" s="7"/>
      <c r="C482" s="7"/>
      <c r="D482" s="7"/>
      <c r="E482" s="22"/>
      <c r="F482" s="8"/>
      <c r="G482" s="7"/>
      <c r="H482" s="56"/>
    </row>
    <row r="483" spans="1:8" ht="16.2" thickBot="1" x14ac:dyDescent="0.35">
      <c r="A483" s="17"/>
      <c r="B483" s="18"/>
      <c r="C483" s="7"/>
      <c r="D483" s="7"/>
      <c r="E483" s="22"/>
      <c r="F483" s="19"/>
      <c r="G483" s="18"/>
      <c r="H483" s="20"/>
    </row>
    <row r="484" spans="1:8" ht="16.2" thickTop="1" x14ac:dyDescent="0.3">
      <c r="A484" s="6"/>
      <c r="B484" s="7"/>
      <c r="C484" s="57"/>
      <c r="D484" s="58"/>
      <c r="E484" s="57"/>
      <c r="F484" s="8"/>
      <c r="G484" s="7"/>
      <c r="H484" s="59"/>
    </row>
    <row r="485" spans="1:8" x14ac:dyDescent="0.3">
      <c r="A485" s="6"/>
      <c r="B485" s="7"/>
      <c r="C485" s="22"/>
      <c r="D485" s="7"/>
      <c r="E485" s="22"/>
      <c r="F485" s="8"/>
      <c r="G485" s="7"/>
      <c r="H485" s="59"/>
    </row>
    <row r="486" spans="1:8" x14ac:dyDescent="0.3">
      <c r="A486" s="6"/>
      <c r="B486" s="7"/>
      <c r="C486" s="22"/>
      <c r="D486" s="7"/>
      <c r="E486" s="22"/>
      <c r="F486" s="8"/>
      <c r="G486" s="7"/>
      <c r="H486" s="59"/>
    </row>
    <row r="487" spans="1:8" x14ac:dyDescent="0.3">
      <c r="A487" s="6"/>
      <c r="B487" s="7"/>
      <c r="C487" s="22"/>
      <c r="D487" s="7"/>
      <c r="E487" s="22"/>
      <c r="F487" s="8"/>
      <c r="G487" s="7"/>
      <c r="H487" s="59"/>
    </row>
    <row r="488" spans="1:8" ht="16.2" thickBot="1" x14ac:dyDescent="0.35">
      <c r="A488" s="6"/>
      <c r="B488" s="7"/>
      <c r="C488" s="7"/>
      <c r="D488" s="7"/>
      <c r="E488" s="22"/>
      <c r="F488" s="699"/>
      <c r="G488" s="699"/>
      <c r="H488" s="700"/>
    </row>
    <row r="489" spans="1:8" ht="16.2" thickBot="1" x14ac:dyDescent="0.35">
      <c r="A489" s="81" t="s">
        <v>45</v>
      </c>
      <c r="B489" s="82"/>
      <c r="C489" s="82"/>
      <c r="D489" s="82"/>
      <c r="E489" s="74"/>
      <c r="F489" s="64" t="s">
        <v>46</v>
      </c>
      <c r="G489" s="63"/>
      <c r="H489" s="65"/>
    </row>
    <row r="490" spans="1:8" x14ac:dyDescent="0.3">
      <c r="A490" s="66"/>
      <c r="B490" s="67"/>
      <c r="C490" s="67"/>
      <c r="D490" s="67"/>
      <c r="E490" s="67"/>
      <c r="F490" s="68"/>
      <c r="G490" s="67"/>
      <c r="H490" s="69"/>
    </row>
    <row r="491" spans="1:8" ht="90" customHeight="1" thickBot="1" x14ac:dyDescent="0.55000000000000004">
      <c r="A491" s="727" t="str">
        <f>+A2</f>
        <v>REPARACIONES LOCATIVAS LABORATORIO GENETICA REGIONAL NOR OCCIDENTE DEL INSTITUTO NACIONAL DE MEDICINA LEGAL Y CIENCIAS FORENSES.</v>
      </c>
      <c r="B491" s="728"/>
      <c r="C491" s="728"/>
      <c r="D491" s="728"/>
      <c r="E491" s="728"/>
      <c r="F491" s="728"/>
      <c r="G491" s="728"/>
      <c r="H491" s="729"/>
    </row>
    <row r="492" spans="1:8" ht="16.2" thickTop="1" x14ac:dyDescent="0.3">
      <c r="A492" s="704" t="str">
        <f>+A3</f>
        <v>PRESUPUESTO SISTEMA ELÉCTRICO, ILUMINACIÓN Y ALARMAS PARA EL PROYECTO DE REPARACIONES LOCATIVAS SECCION TUNJA- BOYACA DEL  INSTITUTO NACIONAL DE MEDICINA LEGAL Y CIENCIAS FORENSES</v>
      </c>
      <c r="B492" s="705"/>
      <c r="C492" s="705"/>
      <c r="D492" s="705"/>
      <c r="E492" s="705"/>
      <c r="F492" s="705"/>
      <c r="G492" s="705"/>
      <c r="H492" s="706"/>
    </row>
    <row r="493" spans="1:8" x14ac:dyDescent="0.3">
      <c r="A493" s="707"/>
      <c r="B493" s="708"/>
      <c r="C493" s="708"/>
      <c r="D493" s="708"/>
      <c r="E493" s="708"/>
      <c r="F493" s="708"/>
      <c r="G493" s="708"/>
      <c r="H493" s="709"/>
    </row>
    <row r="494" spans="1:8" x14ac:dyDescent="0.3">
      <c r="A494" s="710" t="s">
        <v>2</v>
      </c>
      <c r="B494" s="711"/>
      <c r="C494" s="711"/>
      <c r="D494" s="711"/>
      <c r="E494" s="711"/>
      <c r="F494" s="711"/>
      <c r="G494" s="711"/>
      <c r="H494" s="712"/>
    </row>
    <row r="495" spans="1:8" x14ac:dyDescent="0.3">
      <c r="A495" s="6"/>
      <c r="B495" s="7"/>
      <c r="C495" s="7"/>
      <c r="D495" s="7"/>
      <c r="E495" s="7"/>
      <c r="F495" s="8"/>
      <c r="G495" s="7"/>
      <c r="H495" s="9"/>
    </row>
    <row r="496" spans="1:8" x14ac:dyDescent="0.3">
      <c r="A496" s="10" t="s">
        <v>3</v>
      </c>
      <c r="B496" s="11" t="str">
        <f>+'[1]BASE DEL PRESUPUESTO'!B91</f>
        <v>3.2.10</v>
      </c>
      <c r="C496" s="12" t="s">
        <v>4</v>
      </c>
      <c r="D496" s="11" t="str">
        <f>+'[1]BASE DEL PRESUPUESTO'!D91</f>
        <v>UND</v>
      </c>
      <c r="E496" s="13" t="s">
        <v>5</v>
      </c>
      <c r="F496" s="14">
        <f>H525</f>
        <v>693328.2</v>
      </c>
      <c r="G496" s="12" t="s">
        <v>6</v>
      </c>
      <c r="H496" s="15" t="str">
        <f>+H7</f>
        <v>ENERO DE 2026</v>
      </c>
    </row>
    <row r="497" spans="1:8" ht="72" customHeight="1" x14ac:dyDescent="0.3">
      <c r="A497" s="16" t="s">
        <v>8</v>
      </c>
      <c r="B497" s="713" t="str">
        <f>+'[1]BASE DEL PRESUPUESTO'!C91</f>
        <v>Suministro e Instalación de Estación Manual direccionable, 24 V CC, Color rojo, doble acción, función de reincio de bloqueo de teclas contactos de alarma en oro-plata para aumentar resistencia a la corrosión y superficie a prueba de agua; (incluye conexionado, conectores y demás elementos consumibles para su correcta instalación y puesta en funcionamiento).</v>
      </c>
      <c r="C497" s="713"/>
      <c r="D497" s="713"/>
      <c r="E497" s="713"/>
      <c r="F497" s="713"/>
      <c r="G497" s="713"/>
      <c r="H497" s="714"/>
    </row>
    <row r="498" spans="1:8" ht="16.2" thickBot="1" x14ac:dyDescent="0.35">
      <c r="A498" s="17"/>
      <c r="B498" s="18"/>
      <c r="C498" s="18"/>
      <c r="D498" s="18"/>
      <c r="E498" s="18"/>
      <c r="F498" s="19"/>
      <c r="G498" s="18"/>
      <c r="H498" s="20"/>
    </row>
    <row r="499" spans="1:8" ht="16.2" thickTop="1" x14ac:dyDescent="0.3">
      <c r="A499" s="21" t="s">
        <v>9</v>
      </c>
      <c r="B499" s="7"/>
      <c r="C499" s="7"/>
      <c r="D499" s="7"/>
      <c r="E499" s="22"/>
      <c r="F499" s="8"/>
      <c r="G499" s="7"/>
      <c r="H499" s="9"/>
    </row>
    <row r="500" spans="1:8" x14ac:dyDescent="0.3">
      <c r="A500" s="23" t="s">
        <v>10</v>
      </c>
      <c r="B500" s="24" t="s">
        <v>11</v>
      </c>
      <c r="C500" s="25"/>
      <c r="D500" s="25"/>
      <c r="E500" s="26" t="s">
        <v>12</v>
      </c>
      <c r="F500" s="27" t="s">
        <v>13</v>
      </c>
      <c r="G500" s="26" t="s">
        <v>14</v>
      </c>
      <c r="H500" s="28" t="s">
        <v>15</v>
      </c>
    </row>
    <row r="501" spans="1:8" ht="15.75" customHeight="1" x14ac:dyDescent="0.3">
      <c r="A501" s="29"/>
      <c r="B501" s="715" t="str">
        <f>'[1]Estudio de Mercado'!C421</f>
        <v>Estación manual direccionable</v>
      </c>
      <c r="C501" s="716"/>
      <c r="D501" s="717"/>
      <c r="E501" s="30">
        <v>1</v>
      </c>
      <c r="F501" s="31" t="s">
        <v>13</v>
      </c>
      <c r="G501" s="32">
        <v>238850</v>
      </c>
      <c r="H501" s="33">
        <f>+E501*G501</f>
        <v>238850</v>
      </c>
    </row>
    <row r="502" spans="1:8" x14ac:dyDescent="0.3">
      <c r="A502" s="29"/>
      <c r="B502" s="715" t="str">
        <f>'[1]Estudio de Mercado'!C422</f>
        <v>Stopper (protector para estación)</v>
      </c>
      <c r="C502" s="716"/>
      <c r="D502" s="717"/>
      <c r="E502" s="30">
        <v>1</v>
      </c>
      <c r="F502" s="31" t="s">
        <v>13</v>
      </c>
      <c r="G502" s="32">
        <v>429606</v>
      </c>
      <c r="H502" s="33">
        <f>+E502*G502</f>
        <v>429606</v>
      </c>
    </row>
    <row r="503" spans="1:8" x14ac:dyDescent="0.3">
      <c r="A503" s="35"/>
      <c r="B503" s="715" t="s">
        <v>49</v>
      </c>
      <c r="C503" s="733"/>
      <c r="D503" s="734"/>
      <c r="E503" s="30">
        <v>1</v>
      </c>
      <c r="F503" s="31" t="s">
        <v>18</v>
      </c>
      <c r="G503" s="32">
        <f>'[1]Estudio de Mercado'!P234</f>
        <v>2556</v>
      </c>
      <c r="H503" s="33">
        <f>+E503*G503</f>
        <v>2556</v>
      </c>
    </row>
    <row r="504" spans="1:8" x14ac:dyDescent="0.3">
      <c r="A504" s="21" t="s">
        <v>19</v>
      </c>
      <c r="B504" s="7"/>
      <c r="C504" s="7"/>
      <c r="D504" s="7"/>
      <c r="E504" s="22"/>
      <c r="F504" s="8"/>
      <c r="G504" s="7"/>
      <c r="H504" s="37">
        <f>ROUND(SUM(H501:H503),0)</f>
        <v>671012</v>
      </c>
    </row>
    <row r="505" spans="1:8" x14ac:dyDescent="0.3">
      <c r="A505" s="6"/>
      <c r="B505" s="7"/>
      <c r="C505" s="7"/>
      <c r="D505" s="7"/>
      <c r="E505" s="22"/>
      <c r="F505" s="8"/>
      <c r="G505" s="7"/>
      <c r="H505" s="9"/>
    </row>
    <row r="506" spans="1:8" x14ac:dyDescent="0.3">
      <c r="A506" s="21" t="s">
        <v>20</v>
      </c>
      <c r="B506" s="7"/>
      <c r="C506" s="7"/>
      <c r="D506" s="7"/>
      <c r="E506" s="22"/>
      <c r="F506" s="8"/>
      <c r="G506" s="7"/>
      <c r="H506" s="9"/>
    </row>
    <row r="507" spans="1:8" ht="24.75" customHeight="1" x14ac:dyDescent="0.3">
      <c r="A507" s="23" t="s">
        <v>10</v>
      </c>
      <c r="B507" s="26" t="s">
        <v>11</v>
      </c>
      <c r="C507" s="71" t="s">
        <v>12</v>
      </c>
      <c r="D507" s="26" t="s">
        <v>13</v>
      </c>
      <c r="E507" s="718" t="s">
        <v>21</v>
      </c>
      <c r="F507" s="719"/>
      <c r="G507" s="26" t="s">
        <v>47</v>
      </c>
      <c r="H507" s="38" t="s">
        <v>14</v>
      </c>
    </row>
    <row r="508" spans="1:8" ht="52.5" customHeight="1" x14ac:dyDescent="0.3">
      <c r="A508" s="29"/>
      <c r="B508" s="72" t="s">
        <v>23</v>
      </c>
      <c r="C508" s="40">
        <v>1</v>
      </c>
      <c r="D508" s="40" t="s">
        <v>24</v>
      </c>
      <c r="E508" s="720">
        <f>+'[1]1- CUADRILLAS'!$D$47</f>
        <v>53500</v>
      </c>
      <c r="F508" s="721"/>
      <c r="G508" s="41">
        <v>0.37727476635513957</v>
      </c>
      <c r="H508" s="42">
        <f>((E508+F508)*C508)*G508</f>
        <v>20184.199999999968</v>
      </c>
    </row>
    <row r="509" spans="1:8" x14ac:dyDescent="0.3">
      <c r="A509" s="43"/>
      <c r="B509" s="44"/>
      <c r="C509" s="40"/>
      <c r="D509" s="40"/>
      <c r="E509" s="722"/>
      <c r="F509" s="723"/>
      <c r="G509" s="41"/>
      <c r="H509" s="42">
        <f>((E509+F509)*C509)*G509</f>
        <v>0</v>
      </c>
    </row>
    <row r="510" spans="1:8" x14ac:dyDescent="0.3">
      <c r="A510" s="43"/>
      <c r="B510" s="44"/>
      <c r="C510" s="40"/>
      <c r="D510" s="40"/>
      <c r="E510" s="722"/>
      <c r="F510" s="723"/>
      <c r="G510" s="40"/>
      <c r="H510" s="42"/>
    </row>
    <row r="511" spans="1:8" x14ac:dyDescent="0.3">
      <c r="A511" s="21" t="s">
        <v>25</v>
      </c>
      <c r="B511" s="7"/>
      <c r="C511" s="7"/>
      <c r="D511" s="7"/>
      <c r="E511" s="22"/>
      <c r="F511" s="8"/>
      <c r="G511" s="7"/>
      <c r="H511" s="37">
        <f>SUM(H508:H510)</f>
        <v>20184.199999999968</v>
      </c>
    </row>
    <row r="512" spans="1:8" x14ac:dyDescent="0.3">
      <c r="A512" s="6"/>
      <c r="B512" s="7"/>
      <c r="C512" s="7"/>
      <c r="D512" s="7"/>
      <c r="E512" s="22"/>
      <c r="F512" s="8"/>
      <c r="G512" s="7"/>
      <c r="H512" s="9"/>
    </row>
    <row r="513" spans="1:8" x14ac:dyDescent="0.3">
      <c r="A513" s="21" t="s">
        <v>26</v>
      </c>
      <c r="B513" s="7"/>
      <c r="C513" s="7"/>
      <c r="D513" s="7"/>
      <c r="E513" s="22"/>
      <c r="F513" s="8"/>
      <c r="G513" s="7"/>
      <c r="H513" s="9"/>
    </row>
    <row r="514" spans="1:8" x14ac:dyDescent="0.3">
      <c r="A514" s="23" t="s">
        <v>10</v>
      </c>
      <c r="B514" s="718" t="s">
        <v>11</v>
      </c>
      <c r="C514" s="719"/>
      <c r="D514" s="71" t="s">
        <v>12</v>
      </c>
      <c r="E514" s="26" t="s">
        <v>13</v>
      </c>
      <c r="F514" s="27" t="s">
        <v>22</v>
      </c>
      <c r="G514" s="26" t="s">
        <v>48</v>
      </c>
      <c r="H514" s="38" t="s">
        <v>14</v>
      </c>
    </row>
    <row r="515" spans="1:8" x14ac:dyDescent="0.3">
      <c r="A515" s="43"/>
      <c r="B515" s="724" t="s">
        <v>28</v>
      </c>
      <c r="C515" s="725"/>
      <c r="D515" s="40">
        <v>1</v>
      </c>
      <c r="E515" s="40" t="s">
        <v>29</v>
      </c>
      <c r="F515" s="41">
        <v>0.04</v>
      </c>
      <c r="G515" s="40">
        <f>+H511*0.1</f>
        <v>2018.4199999999969</v>
      </c>
      <c r="H515" s="42">
        <f>+G515*D515*F515</f>
        <v>80.736799999999874</v>
      </c>
    </row>
    <row r="516" spans="1:8" x14ac:dyDescent="0.3">
      <c r="A516" s="43"/>
      <c r="B516" s="724"/>
      <c r="C516" s="725"/>
      <c r="D516" s="40"/>
      <c r="E516" s="40"/>
      <c r="F516" s="41"/>
      <c r="G516" s="40"/>
      <c r="H516" s="42"/>
    </row>
    <row r="517" spans="1:8" x14ac:dyDescent="0.3">
      <c r="A517" s="21" t="s">
        <v>31</v>
      </c>
      <c r="B517" s="7"/>
      <c r="C517" s="7"/>
      <c r="D517" s="7"/>
      <c r="E517" s="22"/>
      <c r="F517" s="8"/>
      <c r="G517" s="7"/>
      <c r="H517" s="37">
        <f>ROUND(SUM(H515:H516),0)</f>
        <v>81</v>
      </c>
    </row>
    <row r="518" spans="1:8" x14ac:dyDescent="0.3">
      <c r="A518" s="6"/>
      <c r="B518" s="7"/>
      <c r="C518" s="7"/>
      <c r="D518" s="7"/>
      <c r="E518" s="22"/>
      <c r="F518" s="8"/>
      <c r="G518" s="7"/>
      <c r="H518" s="9"/>
    </row>
    <row r="519" spans="1:8" x14ac:dyDescent="0.3">
      <c r="A519" s="21" t="s">
        <v>32</v>
      </c>
      <c r="B519" s="7"/>
      <c r="C519" s="7"/>
      <c r="D519" s="7"/>
      <c r="E519" s="22"/>
      <c r="F519" s="8"/>
      <c r="G519" s="7"/>
      <c r="H519" s="9"/>
    </row>
    <row r="520" spans="1:8" x14ac:dyDescent="0.3">
      <c r="A520" s="23" t="s">
        <v>10</v>
      </c>
      <c r="B520" s="718" t="s">
        <v>11</v>
      </c>
      <c r="C520" s="719"/>
      <c r="D520" s="26" t="s">
        <v>13</v>
      </c>
      <c r="E520" s="26" t="s">
        <v>12</v>
      </c>
      <c r="F520" s="27" t="s">
        <v>33</v>
      </c>
      <c r="G520" s="26" t="s">
        <v>34</v>
      </c>
      <c r="H520" s="38" t="s">
        <v>14</v>
      </c>
    </row>
    <row r="521" spans="1:8" x14ac:dyDescent="0.3">
      <c r="A521" s="43"/>
      <c r="B521" s="724" t="s">
        <v>35</v>
      </c>
      <c r="C521" s="725"/>
      <c r="D521" s="40" t="s">
        <v>36</v>
      </c>
      <c r="E521" s="40">
        <v>1</v>
      </c>
      <c r="F521" s="45">
        <f>'[1]Estudio de Mercado'!P483</f>
        <v>102570</v>
      </c>
      <c r="G521" s="46">
        <v>0.02</v>
      </c>
      <c r="H521" s="42">
        <f>+F521*G521</f>
        <v>2051.4</v>
      </c>
    </row>
    <row r="522" spans="1:8" x14ac:dyDescent="0.3">
      <c r="A522" s="43"/>
      <c r="B522" s="724"/>
      <c r="C522" s="725"/>
      <c r="D522" s="47"/>
      <c r="E522" s="47"/>
      <c r="F522" s="48"/>
      <c r="G522" s="49"/>
      <c r="H522" s="42"/>
    </row>
    <row r="523" spans="1:8" x14ac:dyDescent="0.3">
      <c r="A523" s="21" t="s">
        <v>37</v>
      </c>
      <c r="B523" s="7"/>
      <c r="C523" s="7"/>
      <c r="D523" s="7"/>
      <c r="E523" s="22"/>
      <c r="F523" s="8"/>
      <c r="G523" s="7"/>
      <c r="H523" s="37">
        <f>ROUND(SUM(H521:H522),0)</f>
        <v>2051</v>
      </c>
    </row>
    <row r="524" spans="1:8" x14ac:dyDescent="0.3">
      <c r="A524" s="21"/>
      <c r="B524" s="7"/>
      <c r="C524" s="7"/>
      <c r="D524" s="7"/>
      <c r="E524" s="50"/>
      <c r="F524" s="8"/>
      <c r="G524" s="7"/>
      <c r="H524" s="51"/>
    </row>
    <row r="525" spans="1:8" x14ac:dyDescent="0.3">
      <c r="A525" s="21" t="s">
        <v>38</v>
      </c>
      <c r="B525" s="7"/>
      <c r="C525" s="7"/>
      <c r="D525" s="7"/>
      <c r="E525" s="22"/>
      <c r="F525" s="8"/>
      <c r="G525" s="7"/>
      <c r="H525" s="37">
        <f>H504+H511+H517+H523</f>
        <v>693328.2</v>
      </c>
    </row>
    <row r="526" spans="1:8" x14ac:dyDescent="0.3">
      <c r="A526" s="21" t="s">
        <v>39</v>
      </c>
      <c r="B526" s="7"/>
      <c r="C526" s="7"/>
      <c r="D526" s="7"/>
      <c r="E526" s="22"/>
      <c r="F526" s="8"/>
      <c r="G526" s="7"/>
      <c r="H526" s="52">
        <f>+SUM(H527:H530)</f>
        <v>207651.79590000003</v>
      </c>
    </row>
    <row r="527" spans="1:8" x14ac:dyDescent="0.3">
      <c r="A527" s="21"/>
      <c r="B527" s="7"/>
      <c r="C527" s="7"/>
      <c r="D527" s="7"/>
      <c r="E527" s="22"/>
      <c r="F527" s="48" t="s">
        <v>40</v>
      </c>
      <c r="G527" s="53">
        <v>0.23</v>
      </c>
      <c r="H527" s="54">
        <f>+G527*H525</f>
        <v>159465.486</v>
      </c>
    </row>
    <row r="528" spans="1:8" x14ac:dyDescent="0.3">
      <c r="A528" s="21"/>
      <c r="B528" s="7"/>
      <c r="C528" s="7"/>
      <c r="D528" s="7"/>
      <c r="E528" s="22"/>
      <c r="F528" s="48" t="s">
        <v>41</v>
      </c>
      <c r="G528" s="53">
        <v>0.01</v>
      </c>
      <c r="H528" s="54">
        <f>+G528*H525</f>
        <v>6933.2819999999992</v>
      </c>
    </row>
    <row r="529" spans="1:8" x14ac:dyDescent="0.3">
      <c r="A529" s="21"/>
      <c r="B529" s="7"/>
      <c r="C529" s="7"/>
      <c r="D529" s="7"/>
      <c r="E529" s="22"/>
      <c r="F529" s="48" t="s">
        <v>42</v>
      </c>
      <c r="G529" s="53">
        <v>0.05</v>
      </c>
      <c r="H529" s="54">
        <f>+G529*H525</f>
        <v>34666.409999999996</v>
      </c>
    </row>
    <row r="530" spans="1:8" x14ac:dyDescent="0.3">
      <c r="A530" s="21"/>
      <c r="B530" s="7"/>
      <c r="C530" s="7"/>
      <c r="D530" s="7"/>
      <c r="E530" s="22"/>
      <c r="F530" s="48" t="s">
        <v>43</v>
      </c>
      <c r="G530" s="53">
        <v>0.19</v>
      </c>
      <c r="H530" s="54">
        <f>+G530*H529</f>
        <v>6586.6178999999993</v>
      </c>
    </row>
    <row r="531" spans="1:8" x14ac:dyDescent="0.3">
      <c r="A531" s="21"/>
      <c r="B531" s="7"/>
      <c r="C531" s="7"/>
      <c r="D531" s="7"/>
      <c r="E531" s="22"/>
      <c r="F531" s="726" t="s">
        <v>44</v>
      </c>
      <c r="G531" s="726"/>
      <c r="H531" s="55">
        <f>+ROUND(H525+H526,0)</f>
        <v>900980</v>
      </c>
    </row>
    <row r="532" spans="1:8" x14ac:dyDescent="0.3">
      <c r="A532" s="21"/>
      <c r="B532" s="7"/>
      <c r="C532" s="7"/>
      <c r="D532" s="7"/>
      <c r="E532" s="22"/>
      <c r="F532" s="8"/>
      <c r="G532" s="7"/>
      <c r="H532" s="56"/>
    </row>
    <row r="533" spans="1:8" ht="16.2" thickBot="1" x14ac:dyDescent="0.35">
      <c r="A533" s="17"/>
      <c r="B533" s="18"/>
      <c r="C533" s="7"/>
      <c r="D533" s="7"/>
      <c r="E533" s="22"/>
      <c r="F533" s="19"/>
      <c r="G533" s="18"/>
      <c r="H533" s="20"/>
    </row>
    <row r="534" spans="1:8" ht="16.2" thickTop="1" x14ac:dyDescent="0.3">
      <c r="A534" s="6"/>
      <c r="B534" s="7"/>
      <c r="C534" s="57"/>
      <c r="D534" s="58"/>
      <c r="E534" s="57"/>
      <c r="F534" s="8"/>
      <c r="G534" s="7"/>
      <c r="H534" s="59"/>
    </row>
    <row r="535" spans="1:8" x14ac:dyDescent="0.3">
      <c r="A535" s="6"/>
      <c r="B535" s="7"/>
      <c r="C535" s="22"/>
      <c r="D535" s="7"/>
      <c r="E535" s="22"/>
      <c r="F535" s="8"/>
      <c r="G535" s="7"/>
      <c r="H535" s="59"/>
    </row>
    <row r="536" spans="1:8" x14ac:dyDescent="0.3">
      <c r="A536" s="6"/>
      <c r="B536" s="7"/>
      <c r="C536" s="22"/>
      <c r="D536" s="7"/>
      <c r="E536" s="22"/>
      <c r="F536" s="8"/>
      <c r="G536" s="7"/>
      <c r="H536" s="59"/>
    </row>
    <row r="537" spans="1:8" x14ac:dyDescent="0.3">
      <c r="A537" s="6"/>
      <c r="B537" s="7"/>
      <c r="C537" s="22"/>
      <c r="D537" s="7"/>
      <c r="E537" s="22"/>
      <c r="F537" s="8"/>
      <c r="G537" s="7"/>
      <c r="H537" s="59"/>
    </row>
    <row r="538" spans="1:8" ht="16.2" thickBot="1" x14ac:dyDescent="0.35">
      <c r="A538" s="6"/>
      <c r="B538" s="7"/>
      <c r="C538" s="7"/>
      <c r="D538" s="7"/>
      <c r="E538" s="22"/>
      <c r="F538" s="699"/>
      <c r="G538" s="699"/>
      <c r="H538" s="700"/>
    </row>
    <row r="539" spans="1:8" ht="16.2" thickBot="1" x14ac:dyDescent="0.35">
      <c r="A539" s="81" t="s">
        <v>45</v>
      </c>
      <c r="B539" s="82"/>
      <c r="C539" s="82"/>
      <c r="D539" s="82"/>
      <c r="E539" s="74"/>
      <c r="F539" s="64" t="s">
        <v>46</v>
      </c>
      <c r="G539" s="63"/>
      <c r="H539" s="65"/>
    </row>
    <row r="540" spans="1:8" ht="84.6" customHeight="1" thickBot="1" x14ac:dyDescent="0.55000000000000004">
      <c r="A540" s="701" t="str">
        <f>+A2</f>
        <v>REPARACIONES LOCATIVAS LABORATORIO GENETICA REGIONAL NOR OCCIDENTE DEL INSTITUTO NACIONAL DE MEDICINA LEGAL Y CIENCIAS FORENSES.</v>
      </c>
      <c r="B540" s="702"/>
      <c r="C540" s="702"/>
      <c r="D540" s="702"/>
      <c r="E540" s="702"/>
      <c r="F540" s="702"/>
      <c r="G540" s="702"/>
      <c r="H540" s="703"/>
    </row>
    <row r="541" spans="1:8" ht="16.2" thickTop="1" x14ac:dyDescent="0.3">
      <c r="A541" s="704" t="str">
        <f>+A3</f>
        <v>PRESUPUESTO SISTEMA ELÉCTRICO, ILUMINACIÓN Y ALARMAS PARA EL PROYECTO DE REPARACIONES LOCATIVAS SECCION TUNJA- BOYACA DEL  INSTITUTO NACIONAL DE MEDICINA LEGAL Y CIENCIAS FORENSES</v>
      </c>
      <c r="B541" s="705"/>
      <c r="C541" s="705"/>
      <c r="D541" s="705"/>
      <c r="E541" s="705"/>
      <c r="F541" s="705"/>
      <c r="G541" s="705"/>
      <c r="H541" s="706"/>
    </row>
    <row r="542" spans="1:8" x14ac:dyDescent="0.3">
      <c r="A542" s="707"/>
      <c r="B542" s="708"/>
      <c r="C542" s="708"/>
      <c r="D542" s="708"/>
      <c r="E542" s="708"/>
      <c r="F542" s="708"/>
      <c r="G542" s="708"/>
      <c r="H542" s="709"/>
    </row>
    <row r="543" spans="1:8" x14ac:dyDescent="0.3">
      <c r="A543" s="710" t="s">
        <v>2</v>
      </c>
      <c r="B543" s="711"/>
      <c r="C543" s="711"/>
      <c r="D543" s="711"/>
      <c r="E543" s="711"/>
      <c r="F543" s="711"/>
      <c r="G543" s="711"/>
      <c r="H543" s="712"/>
    </row>
    <row r="544" spans="1:8" x14ac:dyDescent="0.3">
      <c r="A544" s="6"/>
      <c r="B544" s="7"/>
      <c r="C544" s="7"/>
      <c r="D544" s="7"/>
      <c r="E544" s="7"/>
      <c r="F544" s="8"/>
      <c r="G544" s="7"/>
      <c r="H544" s="9"/>
    </row>
    <row r="545" spans="1:8" x14ac:dyDescent="0.3">
      <c r="A545" s="10" t="s">
        <v>3</v>
      </c>
      <c r="B545" s="11" t="str">
        <f>+'[1]BASE DEL PRESUPUESTO'!B92</f>
        <v>3.2.11</v>
      </c>
      <c r="C545" s="12" t="s">
        <v>4</v>
      </c>
      <c r="D545" s="11" t="str">
        <f>+'[1]BASE DEL PRESUPUESTO'!D92</f>
        <v>M</v>
      </c>
      <c r="E545" s="13" t="s">
        <v>5</v>
      </c>
      <c r="F545" s="14">
        <f>H578</f>
        <v>7569.07</v>
      </c>
      <c r="G545" s="12" t="s">
        <v>6</v>
      </c>
      <c r="H545" s="15" t="str">
        <f>+H7</f>
        <v>ENERO DE 2026</v>
      </c>
    </row>
    <row r="546" spans="1:8" ht="56.25" customHeight="1" x14ac:dyDescent="0.3">
      <c r="A546" s="16" t="s">
        <v>8</v>
      </c>
      <c r="B546" s="713" t="str">
        <f>+'[1]BASE DEL PRESUPUESTO'!C92</f>
        <v>Suministro de materiales y mano de obra para instalación de alambre alarma de cobre FPLR 2x16 AWG norma UL; (incluye todos los elementos consumibles para su correcta intalación y puesta en funcionamiento)</v>
      </c>
      <c r="C546" s="713"/>
      <c r="D546" s="713"/>
      <c r="E546" s="713"/>
      <c r="F546" s="713"/>
      <c r="G546" s="713"/>
      <c r="H546" s="714"/>
    </row>
    <row r="547" spans="1:8" ht="16.2" thickBot="1" x14ac:dyDescent="0.35">
      <c r="A547" s="17"/>
      <c r="B547" s="18"/>
      <c r="C547" s="18"/>
      <c r="D547" s="18"/>
      <c r="E547" s="18"/>
      <c r="F547" s="19"/>
      <c r="G547" s="18"/>
      <c r="H547" s="20"/>
    </row>
    <row r="548" spans="1:8" ht="16.2" thickTop="1" x14ac:dyDescent="0.3">
      <c r="A548" s="21" t="s">
        <v>9</v>
      </c>
      <c r="B548" s="7"/>
      <c r="C548" s="7"/>
      <c r="D548" s="7"/>
      <c r="E548" s="22"/>
      <c r="F548" s="8"/>
      <c r="G548" s="7"/>
      <c r="H548" s="9"/>
    </row>
    <row r="549" spans="1:8" x14ac:dyDescent="0.3">
      <c r="A549" s="23" t="s">
        <v>10</v>
      </c>
      <c r="B549" s="24" t="s">
        <v>11</v>
      </c>
      <c r="C549" s="25"/>
      <c r="D549" s="25"/>
      <c r="E549" s="26" t="s">
        <v>12</v>
      </c>
      <c r="F549" s="27" t="s">
        <v>13</v>
      </c>
      <c r="G549" s="26" t="s">
        <v>14</v>
      </c>
      <c r="H549" s="28" t="s">
        <v>15</v>
      </c>
    </row>
    <row r="550" spans="1:8" ht="15.75" customHeight="1" x14ac:dyDescent="0.3">
      <c r="A550" s="29"/>
      <c r="B550" s="735" t="str">
        <f>'[1]Estudio de Mercado'!C424</f>
        <v>Alambre alarma 2x16 105° FPLR sin pantalla</v>
      </c>
      <c r="C550" s="736"/>
      <c r="D550" s="737"/>
      <c r="E550" s="30">
        <v>1</v>
      </c>
      <c r="F550" s="31" t="s">
        <v>16</v>
      </c>
      <c r="G550" s="32">
        <v>2710</v>
      </c>
      <c r="H550" s="33">
        <f t="shared" ref="H550:H556" si="8">+E550*G550</f>
        <v>2710</v>
      </c>
    </row>
    <row r="551" spans="1:8" x14ac:dyDescent="0.3">
      <c r="A551" s="29"/>
      <c r="B551" s="715" t="s">
        <v>17</v>
      </c>
      <c r="C551" s="733"/>
      <c r="D551" s="734"/>
      <c r="E551" s="30">
        <v>1</v>
      </c>
      <c r="F551" s="31" t="s">
        <v>18</v>
      </c>
      <c r="G551" s="32">
        <f>'[1]Estudio de Mercado'!P234</f>
        <v>2556</v>
      </c>
      <c r="H551" s="33">
        <f t="shared" si="8"/>
        <v>2556</v>
      </c>
    </row>
    <row r="552" spans="1:8" x14ac:dyDescent="0.3">
      <c r="A552" s="29"/>
      <c r="B552" s="715"/>
      <c r="C552" s="733"/>
      <c r="D552" s="734"/>
      <c r="E552" s="30"/>
      <c r="F552" s="31"/>
      <c r="G552" s="32"/>
      <c r="H552" s="33">
        <f t="shared" si="8"/>
        <v>0</v>
      </c>
    </row>
    <row r="553" spans="1:8" x14ac:dyDescent="0.3">
      <c r="A553" s="29"/>
      <c r="B553" s="715"/>
      <c r="C553" s="733"/>
      <c r="D553" s="734"/>
      <c r="E553" s="30"/>
      <c r="F553" s="31"/>
      <c r="G553" s="32"/>
      <c r="H553" s="33">
        <f t="shared" si="8"/>
        <v>0</v>
      </c>
    </row>
    <row r="554" spans="1:8" x14ac:dyDescent="0.3">
      <c r="A554" s="35"/>
      <c r="B554" s="715"/>
      <c r="C554" s="716"/>
      <c r="D554" s="717"/>
      <c r="E554" s="30"/>
      <c r="F554" s="31"/>
      <c r="G554" s="34"/>
      <c r="H554" s="33">
        <f t="shared" si="8"/>
        <v>0</v>
      </c>
    </row>
    <row r="555" spans="1:8" x14ac:dyDescent="0.3">
      <c r="A555" s="35"/>
      <c r="B555" s="715"/>
      <c r="C555" s="733"/>
      <c r="D555" s="734"/>
      <c r="E555" s="30"/>
      <c r="F555" s="31"/>
      <c r="G555" s="34"/>
      <c r="H555" s="33">
        <f t="shared" si="8"/>
        <v>0</v>
      </c>
    </row>
    <row r="556" spans="1:8" x14ac:dyDescent="0.3">
      <c r="A556" s="35"/>
      <c r="B556" s="715"/>
      <c r="C556" s="716"/>
      <c r="D556" s="717"/>
      <c r="E556" s="30"/>
      <c r="F556" s="31"/>
      <c r="G556" s="34"/>
      <c r="H556" s="33">
        <f t="shared" si="8"/>
        <v>0</v>
      </c>
    </row>
    <row r="557" spans="1:8" x14ac:dyDescent="0.3">
      <c r="A557" s="21" t="s">
        <v>19</v>
      </c>
      <c r="B557" s="7"/>
      <c r="C557" s="7"/>
      <c r="D557" s="7"/>
      <c r="E557" s="22"/>
      <c r="F557" s="8"/>
      <c r="G557" s="7"/>
      <c r="H557" s="37">
        <f>ROUND(SUM(H550:H556),0)</f>
        <v>5266</v>
      </c>
    </row>
    <row r="558" spans="1:8" x14ac:dyDescent="0.3">
      <c r="A558" s="6"/>
      <c r="B558" s="7"/>
      <c r="C558" s="7"/>
      <c r="D558" s="7"/>
      <c r="E558" s="22"/>
      <c r="F558" s="8"/>
      <c r="G558" s="7"/>
      <c r="H558" s="9"/>
    </row>
    <row r="559" spans="1:8" x14ac:dyDescent="0.3">
      <c r="A559" s="21" t="s">
        <v>20</v>
      </c>
      <c r="B559" s="7"/>
      <c r="C559" s="7"/>
      <c r="D559" s="7"/>
      <c r="E559" s="22"/>
      <c r="F559" s="8"/>
      <c r="G559" s="7"/>
      <c r="H559" s="9"/>
    </row>
    <row r="560" spans="1:8" ht="24.75" customHeight="1" x14ac:dyDescent="0.3">
      <c r="A560" s="23" t="s">
        <v>10</v>
      </c>
      <c r="B560" s="26" t="s">
        <v>11</v>
      </c>
      <c r="C560" s="71" t="s">
        <v>12</v>
      </c>
      <c r="D560" s="26" t="s">
        <v>13</v>
      </c>
      <c r="E560" s="718" t="s">
        <v>21</v>
      </c>
      <c r="F560" s="719"/>
      <c r="G560" s="26" t="s">
        <v>47</v>
      </c>
      <c r="H560" s="38" t="s">
        <v>14</v>
      </c>
    </row>
    <row r="561" spans="1:8" ht="67.5" customHeight="1" x14ac:dyDescent="0.3">
      <c r="A561" s="29"/>
      <c r="B561" s="72" t="s">
        <v>23</v>
      </c>
      <c r="C561" s="40">
        <v>1</v>
      </c>
      <c r="D561" s="40" t="s">
        <v>24</v>
      </c>
      <c r="E561" s="720">
        <f>+'[1]1- CUADRILLAS'!$D$47</f>
        <v>53500</v>
      </c>
      <c r="F561" s="721"/>
      <c r="G561" s="41">
        <v>4.1085420560747647E-2</v>
      </c>
      <c r="H561" s="42">
        <f>((E561+F561)*C561)*G561</f>
        <v>2198.0699999999993</v>
      </c>
    </row>
    <row r="562" spans="1:8" x14ac:dyDescent="0.3">
      <c r="A562" s="43"/>
      <c r="B562" s="44"/>
      <c r="C562" s="40"/>
      <c r="D562" s="40"/>
      <c r="E562" s="722"/>
      <c r="F562" s="723"/>
      <c r="G562" s="41"/>
      <c r="H562" s="42">
        <f>((E562+F562)*C562)*G562</f>
        <v>0</v>
      </c>
    </row>
    <row r="563" spans="1:8" x14ac:dyDescent="0.3">
      <c r="A563" s="43"/>
      <c r="B563" s="44"/>
      <c r="C563" s="40"/>
      <c r="D563" s="40"/>
      <c r="E563" s="722"/>
      <c r="F563" s="723"/>
      <c r="G563" s="40"/>
      <c r="H563" s="42"/>
    </row>
    <row r="564" spans="1:8" x14ac:dyDescent="0.3">
      <c r="A564" s="21" t="s">
        <v>25</v>
      </c>
      <c r="B564" s="7"/>
      <c r="C564" s="7"/>
      <c r="D564" s="7"/>
      <c r="E564" s="22"/>
      <c r="F564" s="8"/>
      <c r="G564" s="7"/>
      <c r="H564" s="37">
        <f>SUM(H561:H563)</f>
        <v>2198.0699999999993</v>
      </c>
    </row>
    <row r="565" spans="1:8" x14ac:dyDescent="0.3">
      <c r="A565" s="6"/>
      <c r="B565" s="7"/>
      <c r="C565" s="7"/>
      <c r="D565" s="7"/>
      <c r="E565" s="22"/>
      <c r="F565" s="8"/>
      <c r="G565" s="7"/>
      <c r="H565" s="9"/>
    </row>
    <row r="566" spans="1:8" x14ac:dyDescent="0.3">
      <c r="A566" s="21" t="s">
        <v>26</v>
      </c>
      <c r="B566" s="7"/>
      <c r="C566" s="7"/>
      <c r="D566" s="7"/>
      <c r="E566" s="22"/>
      <c r="F566" s="8"/>
      <c r="G566" s="7"/>
      <c r="H566" s="9"/>
    </row>
    <row r="567" spans="1:8" x14ac:dyDescent="0.3">
      <c r="A567" s="23" t="s">
        <v>10</v>
      </c>
      <c r="B567" s="718" t="s">
        <v>11</v>
      </c>
      <c r="C567" s="719"/>
      <c r="D567" s="71" t="s">
        <v>12</v>
      </c>
      <c r="E567" s="26" t="s">
        <v>13</v>
      </c>
      <c r="F567" s="27" t="s">
        <v>22</v>
      </c>
      <c r="G567" s="26" t="s">
        <v>48</v>
      </c>
      <c r="H567" s="38" t="s">
        <v>14</v>
      </c>
    </row>
    <row r="568" spans="1:8" x14ac:dyDescent="0.3">
      <c r="A568" s="43"/>
      <c r="B568" s="724" t="s">
        <v>28</v>
      </c>
      <c r="C568" s="725"/>
      <c r="D568" s="40">
        <v>1</v>
      </c>
      <c r="E568" s="40" t="s">
        <v>29</v>
      </c>
      <c r="F568" s="41">
        <v>0.01</v>
      </c>
      <c r="G568" s="40">
        <f>+H564*0.1</f>
        <v>219.80699999999993</v>
      </c>
      <c r="H568" s="42">
        <f>+G568*D568*F568</f>
        <v>2.1980699999999995</v>
      </c>
    </row>
    <row r="569" spans="1:8" x14ac:dyDescent="0.3">
      <c r="A569" s="43"/>
      <c r="B569" s="724"/>
      <c r="C569" s="725"/>
      <c r="D569" s="40"/>
      <c r="E569" s="40"/>
      <c r="F569" s="41"/>
      <c r="G569" s="40"/>
      <c r="H569" s="42">
        <f>+G569*D569*F569</f>
        <v>0</v>
      </c>
    </row>
    <row r="570" spans="1:8" x14ac:dyDescent="0.3">
      <c r="A570" s="21" t="s">
        <v>31</v>
      </c>
      <c r="B570" s="7"/>
      <c r="C570" s="7"/>
      <c r="D570" s="7"/>
      <c r="E570" s="22"/>
      <c r="F570" s="8"/>
      <c r="G570" s="7"/>
      <c r="H570" s="37">
        <f>ROUND(SUM(H568:H569),0)</f>
        <v>2</v>
      </c>
    </row>
    <row r="571" spans="1:8" x14ac:dyDescent="0.3">
      <c r="A571" s="6"/>
      <c r="B571" s="7"/>
      <c r="C571" s="7"/>
      <c r="D571" s="7"/>
      <c r="E571" s="22"/>
      <c r="F571" s="8"/>
      <c r="G571" s="7"/>
      <c r="H571" s="9"/>
    </row>
    <row r="572" spans="1:8" x14ac:dyDescent="0.3">
      <c r="A572" s="21" t="s">
        <v>32</v>
      </c>
      <c r="B572" s="7"/>
      <c r="C572" s="7"/>
      <c r="D572" s="7"/>
      <c r="E572" s="22"/>
      <c r="F572" s="8"/>
      <c r="G572" s="7"/>
      <c r="H572" s="9"/>
    </row>
    <row r="573" spans="1:8" x14ac:dyDescent="0.3">
      <c r="A573" s="23" t="s">
        <v>10</v>
      </c>
      <c r="B573" s="718" t="s">
        <v>11</v>
      </c>
      <c r="C573" s="719"/>
      <c r="D573" s="26" t="s">
        <v>13</v>
      </c>
      <c r="E573" s="26" t="s">
        <v>12</v>
      </c>
      <c r="F573" s="27" t="s">
        <v>33</v>
      </c>
      <c r="G573" s="26" t="s">
        <v>34</v>
      </c>
      <c r="H573" s="38" t="s">
        <v>14</v>
      </c>
    </row>
    <row r="574" spans="1:8" x14ac:dyDescent="0.3">
      <c r="A574" s="43"/>
      <c r="B574" s="724" t="s">
        <v>35</v>
      </c>
      <c r="C574" s="725"/>
      <c r="D574" s="40" t="s">
        <v>36</v>
      </c>
      <c r="E574" s="40">
        <v>1</v>
      </c>
      <c r="F574" s="45">
        <f>'[1]Estudio de Mercado'!P483</f>
        <v>102570</v>
      </c>
      <c r="G574" s="46">
        <v>1E-3</v>
      </c>
      <c r="H574" s="42">
        <f>+F574*G574</f>
        <v>102.57000000000001</v>
      </c>
    </row>
    <row r="575" spans="1:8" x14ac:dyDescent="0.3">
      <c r="A575" s="43"/>
      <c r="B575" s="724"/>
      <c r="C575" s="725"/>
      <c r="D575" s="47"/>
      <c r="E575" s="47"/>
      <c r="F575" s="48"/>
      <c r="G575" s="49"/>
      <c r="H575" s="42"/>
    </row>
    <row r="576" spans="1:8" x14ac:dyDescent="0.3">
      <c r="A576" s="21" t="s">
        <v>37</v>
      </c>
      <c r="B576" s="7"/>
      <c r="C576" s="7"/>
      <c r="D576" s="7"/>
      <c r="E576" s="22"/>
      <c r="F576" s="8"/>
      <c r="G576" s="7"/>
      <c r="H576" s="37">
        <f>ROUND(SUM(H574:H575),0)</f>
        <v>103</v>
      </c>
    </row>
    <row r="577" spans="1:8" x14ac:dyDescent="0.3">
      <c r="A577" s="21"/>
      <c r="B577" s="7"/>
      <c r="C577" s="7"/>
      <c r="D577" s="7"/>
      <c r="E577" s="50"/>
      <c r="F577" s="8"/>
      <c r="G577" s="7"/>
      <c r="H577" s="51"/>
    </row>
    <row r="578" spans="1:8" x14ac:dyDescent="0.3">
      <c r="A578" s="21" t="s">
        <v>38</v>
      </c>
      <c r="B578" s="7"/>
      <c r="C578" s="7"/>
      <c r="D578" s="7"/>
      <c r="E578" s="22"/>
      <c r="F578" s="8"/>
      <c r="G578" s="7"/>
      <c r="H578" s="37">
        <f>H557+H564+H570+H576</f>
        <v>7569.07</v>
      </c>
    </row>
    <row r="579" spans="1:8" x14ac:dyDescent="0.3">
      <c r="A579" s="21" t="s">
        <v>39</v>
      </c>
      <c r="B579" s="7"/>
      <c r="C579" s="7"/>
      <c r="D579" s="7"/>
      <c r="E579" s="22"/>
      <c r="F579" s="8"/>
      <c r="G579" s="7"/>
      <c r="H579" s="52">
        <f>+SUM(H580:H583)</f>
        <v>2266.9364649999998</v>
      </c>
    </row>
    <row r="580" spans="1:8" x14ac:dyDescent="0.3">
      <c r="A580" s="21"/>
      <c r="B580" s="7"/>
      <c r="C580" s="7"/>
      <c r="D580" s="7"/>
      <c r="E580" s="22"/>
      <c r="F580" s="48" t="s">
        <v>40</v>
      </c>
      <c r="G580" s="53">
        <v>0.23</v>
      </c>
      <c r="H580" s="54">
        <f>+G580*H578</f>
        <v>1740.8860999999999</v>
      </c>
    </row>
    <row r="581" spans="1:8" x14ac:dyDescent="0.3">
      <c r="A581" s="21"/>
      <c r="B581" s="7"/>
      <c r="C581" s="7"/>
      <c r="D581" s="7"/>
      <c r="E581" s="22"/>
      <c r="F581" s="48" t="s">
        <v>41</v>
      </c>
      <c r="G581" s="53">
        <v>0.01</v>
      </c>
      <c r="H581" s="54">
        <f>+G581*H578</f>
        <v>75.690699999999993</v>
      </c>
    </row>
    <row r="582" spans="1:8" x14ac:dyDescent="0.3">
      <c r="A582" s="21"/>
      <c r="B582" s="7"/>
      <c r="C582" s="7"/>
      <c r="D582" s="7"/>
      <c r="E582" s="22"/>
      <c r="F582" s="48" t="s">
        <v>42</v>
      </c>
      <c r="G582" s="53">
        <v>0.05</v>
      </c>
      <c r="H582" s="54">
        <f>+G582*H578</f>
        <v>378.45350000000002</v>
      </c>
    </row>
    <row r="583" spans="1:8" x14ac:dyDescent="0.3">
      <c r="A583" s="21"/>
      <c r="B583" s="7"/>
      <c r="C583" s="7"/>
      <c r="D583" s="7"/>
      <c r="E583" s="22"/>
      <c r="F583" s="48" t="s">
        <v>43</v>
      </c>
      <c r="G583" s="53">
        <v>0.19</v>
      </c>
      <c r="H583" s="54">
        <f>+G583*H582</f>
        <v>71.906165000000001</v>
      </c>
    </row>
    <row r="584" spans="1:8" x14ac:dyDescent="0.3">
      <c r="A584" s="21"/>
      <c r="B584" s="7"/>
      <c r="C584" s="7"/>
      <c r="D584" s="7"/>
      <c r="E584" s="22"/>
      <c r="F584" s="726" t="s">
        <v>44</v>
      </c>
      <c r="G584" s="726"/>
      <c r="H584" s="55">
        <f>+ROUND(H578+H579,0)</f>
        <v>9836</v>
      </c>
    </row>
    <row r="585" spans="1:8" x14ac:dyDescent="0.3">
      <c r="A585" s="21"/>
      <c r="B585" s="7"/>
      <c r="C585" s="7"/>
      <c r="D585" s="7"/>
      <c r="E585" s="22"/>
      <c r="F585" s="8"/>
      <c r="G585" s="7"/>
      <c r="H585" s="56"/>
    </row>
    <row r="586" spans="1:8" ht="16.2" thickBot="1" x14ac:dyDescent="0.35">
      <c r="A586" s="17"/>
      <c r="B586" s="18"/>
      <c r="C586" s="7"/>
      <c r="D586" s="7"/>
      <c r="E586" s="22"/>
      <c r="F586" s="19"/>
      <c r="G586" s="18"/>
      <c r="H586" s="20"/>
    </row>
    <row r="587" spans="1:8" ht="16.2" thickTop="1" x14ac:dyDescent="0.3">
      <c r="A587" s="6"/>
      <c r="B587" s="7"/>
      <c r="C587" s="57"/>
      <c r="D587" s="58"/>
      <c r="E587" s="57"/>
      <c r="F587" s="8"/>
      <c r="G587" s="7"/>
      <c r="H587" s="59"/>
    </row>
    <row r="588" spans="1:8" x14ac:dyDescent="0.3">
      <c r="A588" s="6"/>
      <c r="B588" s="7"/>
      <c r="C588" s="22"/>
      <c r="D588" s="7"/>
      <c r="E588" s="22"/>
      <c r="F588" s="8"/>
      <c r="G588" s="7"/>
      <c r="H588" s="59"/>
    </row>
    <row r="589" spans="1:8" x14ac:dyDescent="0.3">
      <c r="A589" s="6"/>
      <c r="B589" s="7"/>
      <c r="C589" s="22"/>
      <c r="D589" s="7"/>
      <c r="E589" s="22"/>
      <c r="F589" s="8"/>
      <c r="G589" s="7"/>
      <c r="H589" s="59"/>
    </row>
    <row r="590" spans="1:8" x14ac:dyDescent="0.3">
      <c r="A590" s="6"/>
      <c r="B590" s="7"/>
      <c r="C590" s="22"/>
      <c r="D590" s="7"/>
      <c r="E590" s="22"/>
      <c r="F590" s="8"/>
      <c r="G590" s="7"/>
      <c r="H590" s="59"/>
    </row>
    <row r="591" spans="1:8" ht="16.2" thickBot="1" x14ac:dyDescent="0.35">
      <c r="A591" s="6"/>
      <c r="B591" s="7"/>
      <c r="C591" s="7"/>
      <c r="D591" s="7"/>
      <c r="E591" s="22"/>
      <c r="F591" s="699"/>
      <c r="G591" s="699"/>
      <c r="H591" s="700"/>
    </row>
    <row r="592" spans="1:8" x14ac:dyDescent="0.3">
      <c r="A592" s="60" t="s">
        <v>45</v>
      </c>
      <c r="B592" s="61"/>
      <c r="C592" s="61"/>
      <c r="D592" s="61"/>
      <c r="E592" s="22"/>
      <c r="F592" s="8" t="s">
        <v>46</v>
      </c>
      <c r="G592" s="7"/>
      <c r="H592" s="9"/>
    </row>
    <row r="593" spans="1:8" ht="16.2" thickBot="1" x14ac:dyDescent="0.35">
      <c r="A593" s="86"/>
      <c r="B593" s="87"/>
      <c r="C593" s="87"/>
      <c r="D593" s="87"/>
      <c r="E593" s="87"/>
      <c r="F593" s="88"/>
      <c r="G593" s="87"/>
      <c r="H593" s="89"/>
    </row>
    <row r="594" spans="1:8" ht="87.6" customHeight="1" thickBot="1" x14ac:dyDescent="0.35">
      <c r="A594" s="780" t="str">
        <f>+A2</f>
        <v>REPARACIONES LOCATIVAS LABORATORIO GENETICA REGIONAL NOR OCCIDENTE DEL INSTITUTO NACIONAL DE MEDICINA LEGAL Y CIENCIAS FORENSES.</v>
      </c>
      <c r="B594" s="781"/>
      <c r="C594" s="781"/>
      <c r="D594" s="781"/>
      <c r="E594" s="781"/>
      <c r="F594" s="781"/>
      <c r="G594" s="781"/>
      <c r="H594" s="782"/>
    </row>
    <row r="595" spans="1:8" ht="16.2" thickTop="1" x14ac:dyDescent="0.3">
      <c r="A595" s="704" t="str">
        <f>+A3</f>
        <v>PRESUPUESTO SISTEMA ELÉCTRICO, ILUMINACIÓN Y ALARMAS PARA EL PROYECTO DE REPARACIONES LOCATIVAS SECCION TUNJA- BOYACA DEL  INSTITUTO NACIONAL DE MEDICINA LEGAL Y CIENCIAS FORENSES</v>
      </c>
      <c r="B595" s="705"/>
      <c r="C595" s="705"/>
      <c r="D595" s="705"/>
      <c r="E595" s="705"/>
      <c r="F595" s="705"/>
      <c r="G595" s="705"/>
      <c r="H595" s="706"/>
    </row>
    <row r="596" spans="1:8" x14ac:dyDescent="0.3">
      <c r="A596" s="707"/>
      <c r="B596" s="708"/>
      <c r="C596" s="708"/>
      <c r="D596" s="708"/>
      <c r="E596" s="708"/>
      <c r="F596" s="708"/>
      <c r="G596" s="708"/>
      <c r="H596" s="709"/>
    </row>
    <row r="597" spans="1:8" x14ac:dyDescent="0.3">
      <c r="A597" s="710" t="s">
        <v>2</v>
      </c>
      <c r="B597" s="711"/>
      <c r="C597" s="711"/>
      <c r="D597" s="711"/>
      <c r="E597" s="711"/>
      <c r="F597" s="711"/>
      <c r="G597" s="711"/>
      <c r="H597" s="712"/>
    </row>
    <row r="598" spans="1:8" x14ac:dyDescent="0.3">
      <c r="A598" s="6"/>
      <c r="B598" s="7"/>
      <c r="C598" s="7"/>
      <c r="D598" s="7"/>
      <c r="E598" s="7"/>
      <c r="F598" s="8"/>
      <c r="G598" s="7"/>
      <c r="H598" s="9"/>
    </row>
    <row r="599" spans="1:8" x14ac:dyDescent="0.3">
      <c r="A599" s="10" t="s">
        <v>3</v>
      </c>
      <c r="B599" s="11" t="str">
        <f>+'[1]BASE DEL PRESUPUESTO'!B93</f>
        <v>3.2.12</v>
      </c>
      <c r="C599" s="12" t="s">
        <v>4</v>
      </c>
      <c r="D599" s="11" t="str">
        <f>+'[1]BASE DEL PRESUPUESTO'!D93</f>
        <v>GLB</v>
      </c>
      <c r="E599" s="13" t="s">
        <v>5</v>
      </c>
      <c r="F599" s="14">
        <f>H632</f>
        <v>1044760.29</v>
      </c>
      <c r="G599" s="12" t="s">
        <v>6</v>
      </c>
      <c r="H599" s="15" t="str">
        <f>+H7</f>
        <v>ENERO DE 2026</v>
      </c>
    </row>
    <row r="600" spans="1:8" ht="64.5" customHeight="1" x14ac:dyDescent="0.3">
      <c r="A600" s="16" t="s">
        <v>8</v>
      </c>
      <c r="B600" s="713" t="str">
        <f>+'[1]BASE DEL PRESUPUESTO'!C93</f>
        <v>Mantenimiento a panel de alarmas principal y sus componente .Incluye  mantenimiento general , limpieza externa  e interna, revision de conexiones,Instalación, programación, pruebas, puesta en funcionamiento, planos,capacitación y Revision de funcionamiento  general  de los equipos</v>
      </c>
      <c r="C600" s="713"/>
      <c r="D600" s="713"/>
      <c r="E600" s="713"/>
      <c r="F600" s="713"/>
      <c r="G600" s="713"/>
      <c r="H600" s="714"/>
    </row>
    <row r="601" spans="1:8" ht="16.2" thickBot="1" x14ac:dyDescent="0.35">
      <c r="A601" s="17"/>
      <c r="B601" s="18"/>
      <c r="C601" s="18"/>
      <c r="D601" s="18"/>
      <c r="E601" s="18"/>
      <c r="F601" s="19"/>
      <c r="G601" s="18"/>
      <c r="H601" s="20"/>
    </row>
    <row r="602" spans="1:8" ht="16.2" thickTop="1" x14ac:dyDescent="0.3">
      <c r="A602" s="21" t="s">
        <v>9</v>
      </c>
      <c r="B602" s="7"/>
      <c r="C602" s="7"/>
      <c r="D602" s="7"/>
      <c r="E602" s="22"/>
      <c r="F602" s="8"/>
      <c r="G602" s="7"/>
      <c r="H602" s="9"/>
    </row>
    <row r="603" spans="1:8" x14ac:dyDescent="0.3">
      <c r="A603" s="23" t="s">
        <v>10</v>
      </c>
      <c r="B603" s="24" t="s">
        <v>11</v>
      </c>
      <c r="C603" s="25"/>
      <c r="D603" s="25"/>
      <c r="E603" s="26" t="s">
        <v>12</v>
      </c>
      <c r="F603" s="27" t="s">
        <v>13</v>
      </c>
      <c r="G603" s="26" t="s">
        <v>14</v>
      </c>
      <c r="H603" s="28" t="s">
        <v>15</v>
      </c>
    </row>
    <row r="604" spans="1:8" s="95" customFormat="1" ht="77.25" customHeight="1" x14ac:dyDescent="0.3">
      <c r="A604" s="90"/>
      <c r="B604" s="777" t="str">
        <f>+'[1]Estudio de Mercado'!C427</f>
        <v>Mantenimiento a Panel de alarma principal y sus componentes.Inlcuye  Mantenimiento general, limpieza interna y externa, revision de conexiones. Revision de funcionamiento en general de los equipos.</v>
      </c>
      <c r="C604" s="778"/>
      <c r="D604" s="779"/>
      <c r="E604" s="91">
        <v>1</v>
      </c>
      <c r="F604" s="92" t="s">
        <v>13</v>
      </c>
      <c r="G604" s="93">
        <v>1042204.29</v>
      </c>
      <c r="H604" s="94">
        <f t="shared" ref="H604:H610" si="9">+E604*G604</f>
        <v>1042204.29</v>
      </c>
    </row>
    <row r="605" spans="1:8" x14ac:dyDescent="0.3">
      <c r="A605" s="29"/>
      <c r="B605" s="738" t="s">
        <v>17</v>
      </c>
      <c r="C605" s="775"/>
      <c r="D605" s="776"/>
      <c r="E605" s="96">
        <v>1</v>
      </c>
      <c r="F605" s="97" t="s">
        <v>18</v>
      </c>
      <c r="G605" s="32">
        <f>'[1]Estudio de Mercado'!P234</f>
        <v>2556</v>
      </c>
      <c r="H605" s="33">
        <f t="shared" si="9"/>
        <v>2556</v>
      </c>
    </row>
    <row r="606" spans="1:8" x14ac:dyDescent="0.3">
      <c r="A606" s="29"/>
      <c r="B606" s="738"/>
      <c r="C606" s="775"/>
      <c r="D606" s="776"/>
      <c r="E606" s="96"/>
      <c r="F606" s="97"/>
      <c r="G606" s="32"/>
      <c r="H606" s="33">
        <f t="shared" si="9"/>
        <v>0</v>
      </c>
    </row>
    <row r="607" spans="1:8" x14ac:dyDescent="0.3">
      <c r="A607" s="29"/>
      <c r="B607" s="738"/>
      <c r="C607" s="775"/>
      <c r="D607" s="776"/>
      <c r="E607" s="96"/>
      <c r="F607" s="97"/>
      <c r="G607" s="98"/>
      <c r="H607" s="33">
        <f t="shared" si="9"/>
        <v>0</v>
      </c>
    </row>
    <row r="608" spans="1:8" x14ac:dyDescent="0.3">
      <c r="A608" s="35"/>
      <c r="B608" s="738"/>
      <c r="C608" s="775"/>
      <c r="D608" s="776"/>
      <c r="E608" s="96"/>
      <c r="F608" s="97"/>
      <c r="G608" s="98"/>
      <c r="H608" s="33">
        <f t="shared" si="9"/>
        <v>0</v>
      </c>
    </row>
    <row r="609" spans="1:8" x14ac:dyDescent="0.3">
      <c r="A609" s="35"/>
      <c r="B609" s="738"/>
      <c r="C609" s="775"/>
      <c r="D609" s="776"/>
      <c r="E609" s="99"/>
      <c r="F609" s="97"/>
      <c r="G609" s="98"/>
      <c r="H609" s="33">
        <f t="shared" si="9"/>
        <v>0</v>
      </c>
    </row>
    <row r="610" spans="1:8" x14ac:dyDescent="0.3">
      <c r="A610" s="35"/>
      <c r="B610" s="738"/>
      <c r="C610" s="775"/>
      <c r="D610" s="776"/>
      <c r="E610" s="96"/>
      <c r="F610" s="97"/>
      <c r="G610" s="98"/>
      <c r="H610" s="33">
        <f t="shared" si="9"/>
        <v>0</v>
      </c>
    </row>
    <row r="611" spans="1:8" x14ac:dyDescent="0.3">
      <c r="A611" s="21" t="s">
        <v>19</v>
      </c>
      <c r="B611" s="7"/>
      <c r="C611" s="7"/>
      <c r="D611" s="7"/>
      <c r="E611" s="22"/>
      <c r="F611" s="8"/>
      <c r="G611" s="7"/>
      <c r="H611" s="37">
        <f>(SUM(H604:H610))</f>
        <v>1044760.29</v>
      </c>
    </row>
    <row r="612" spans="1:8" x14ac:dyDescent="0.3">
      <c r="A612" s="6"/>
      <c r="B612" s="7"/>
      <c r="C612" s="7"/>
      <c r="D612" s="7"/>
      <c r="E612" s="22"/>
      <c r="F612" s="8"/>
      <c r="G612" s="7"/>
      <c r="H612" s="9"/>
    </row>
    <row r="613" spans="1:8" x14ac:dyDescent="0.3">
      <c r="A613" s="21" t="s">
        <v>20</v>
      </c>
      <c r="B613" s="7"/>
      <c r="C613" s="7"/>
      <c r="D613" s="7"/>
      <c r="E613" s="22"/>
      <c r="F613" s="8"/>
      <c r="G613" s="7"/>
      <c r="H613" s="9"/>
    </row>
    <row r="614" spans="1:8" x14ac:dyDescent="0.3">
      <c r="A614" s="23" t="s">
        <v>10</v>
      </c>
      <c r="B614" s="26" t="s">
        <v>11</v>
      </c>
      <c r="C614" s="71" t="s">
        <v>12</v>
      </c>
      <c r="D614" s="26" t="s">
        <v>13</v>
      </c>
      <c r="E614" s="718" t="s">
        <v>21</v>
      </c>
      <c r="F614" s="719"/>
      <c r="G614" s="26" t="s">
        <v>47</v>
      </c>
      <c r="H614" s="38" t="s">
        <v>14</v>
      </c>
    </row>
    <row r="615" spans="1:8" ht="31.2" x14ac:dyDescent="0.3">
      <c r="A615" s="29"/>
      <c r="B615" s="72" t="s">
        <v>23</v>
      </c>
      <c r="C615" s="40">
        <v>1</v>
      </c>
      <c r="D615" s="40" t="s">
        <v>24</v>
      </c>
      <c r="E615" s="720">
        <f>+'[1]1- CUADRILLAS'!$D$48</f>
        <v>57780</v>
      </c>
      <c r="F615" s="721"/>
      <c r="G615" s="41">
        <v>0</v>
      </c>
      <c r="H615" s="42">
        <f>((E615+F615)*C615)*G615</f>
        <v>0</v>
      </c>
    </row>
    <row r="616" spans="1:8" x14ac:dyDescent="0.3">
      <c r="A616" s="43"/>
      <c r="B616" s="44"/>
      <c r="C616" s="40"/>
      <c r="D616" s="40"/>
      <c r="E616" s="722"/>
      <c r="F616" s="723"/>
      <c r="G616" s="41"/>
      <c r="H616" s="42">
        <f>((E616+F616)*C616)*G616</f>
        <v>0</v>
      </c>
    </row>
    <row r="617" spans="1:8" x14ac:dyDescent="0.3">
      <c r="A617" s="43"/>
      <c r="B617" s="44"/>
      <c r="C617" s="40"/>
      <c r="D617" s="40"/>
      <c r="E617" s="722"/>
      <c r="F617" s="723"/>
      <c r="G617" s="40"/>
      <c r="H617" s="42"/>
    </row>
    <row r="618" spans="1:8" x14ac:dyDescent="0.3">
      <c r="A618" s="21" t="s">
        <v>25</v>
      </c>
      <c r="B618" s="7"/>
      <c r="C618" s="7"/>
      <c r="D618" s="7"/>
      <c r="E618" s="22"/>
      <c r="F618" s="8"/>
      <c r="G618" s="7"/>
      <c r="H618" s="37">
        <f>SUM(H615:H617)</f>
        <v>0</v>
      </c>
    </row>
    <row r="619" spans="1:8" x14ac:dyDescent="0.3">
      <c r="A619" s="6"/>
      <c r="B619" s="7"/>
      <c r="C619" s="7"/>
      <c r="D619" s="7"/>
      <c r="E619" s="22"/>
      <c r="F619" s="8"/>
      <c r="G619" s="7"/>
      <c r="H619" s="9"/>
    </row>
    <row r="620" spans="1:8" x14ac:dyDescent="0.3">
      <c r="A620" s="21" t="s">
        <v>26</v>
      </c>
      <c r="B620" s="7"/>
      <c r="C620" s="7"/>
      <c r="D620" s="7"/>
      <c r="E620" s="22"/>
      <c r="F620" s="8"/>
      <c r="G620" s="7"/>
      <c r="H620" s="9"/>
    </row>
    <row r="621" spans="1:8" x14ac:dyDescent="0.3">
      <c r="A621" s="23" t="s">
        <v>10</v>
      </c>
      <c r="B621" s="718" t="s">
        <v>11</v>
      </c>
      <c r="C621" s="719"/>
      <c r="D621" s="71" t="s">
        <v>12</v>
      </c>
      <c r="E621" s="26" t="s">
        <v>13</v>
      </c>
      <c r="F621" s="27" t="s">
        <v>22</v>
      </c>
      <c r="G621" s="26" t="s">
        <v>48</v>
      </c>
      <c r="H621" s="38" t="s">
        <v>14</v>
      </c>
    </row>
    <row r="622" spans="1:8" x14ac:dyDescent="0.3">
      <c r="A622" s="43"/>
      <c r="B622" s="724" t="s">
        <v>28</v>
      </c>
      <c r="C622" s="725"/>
      <c r="D622" s="40">
        <v>1</v>
      </c>
      <c r="E622" s="40" t="s">
        <v>29</v>
      </c>
      <c r="F622" s="41">
        <v>0</v>
      </c>
      <c r="G622" s="40">
        <f>H618*0.1</f>
        <v>0</v>
      </c>
      <c r="H622" s="42">
        <f>+G622*D622*F622</f>
        <v>0</v>
      </c>
    </row>
    <row r="623" spans="1:8" x14ac:dyDescent="0.3">
      <c r="A623" s="43"/>
      <c r="B623" s="724" t="s">
        <v>30</v>
      </c>
      <c r="C623" s="725"/>
      <c r="D623" s="40">
        <v>1</v>
      </c>
      <c r="E623" s="40" t="s">
        <v>29</v>
      </c>
      <c r="F623" s="41">
        <v>0</v>
      </c>
      <c r="G623" s="40">
        <f>'[1]Estudio de Mercado'!P477</f>
        <v>26300</v>
      </c>
      <c r="H623" s="42">
        <f>+G623*D623*F623</f>
        <v>0</v>
      </c>
    </row>
    <row r="624" spans="1:8" x14ac:dyDescent="0.3">
      <c r="A624" s="21" t="s">
        <v>31</v>
      </c>
      <c r="B624" s="7"/>
      <c r="C624" s="7"/>
      <c r="D624" s="7"/>
      <c r="E624" s="22"/>
      <c r="F624" s="8"/>
      <c r="G624" s="7"/>
      <c r="H624" s="37">
        <f>ROUND(SUM(H622:H623),0)</f>
        <v>0</v>
      </c>
    </row>
    <row r="625" spans="1:8" x14ac:dyDescent="0.3">
      <c r="A625" s="6"/>
      <c r="B625" s="7"/>
      <c r="C625" s="7"/>
      <c r="D625" s="7"/>
      <c r="E625" s="22"/>
      <c r="F625" s="8"/>
      <c r="G625" s="7"/>
      <c r="H625" s="9"/>
    </row>
    <row r="626" spans="1:8" x14ac:dyDescent="0.3">
      <c r="A626" s="21" t="s">
        <v>32</v>
      </c>
      <c r="B626" s="7"/>
      <c r="C626" s="7"/>
      <c r="D626" s="7"/>
      <c r="E626" s="22"/>
      <c r="F626" s="8"/>
      <c r="G626" s="7"/>
      <c r="H626" s="9"/>
    </row>
    <row r="627" spans="1:8" x14ac:dyDescent="0.3">
      <c r="A627" s="23" t="s">
        <v>10</v>
      </c>
      <c r="B627" s="718" t="s">
        <v>11</v>
      </c>
      <c r="C627" s="719"/>
      <c r="D627" s="26" t="s">
        <v>13</v>
      </c>
      <c r="E627" s="26" t="s">
        <v>12</v>
      </c>
      <c r="F627" s="27" t="s">
        <v>33</v>
      </c>
      <c r="G627" s="26" t="s">
        <v>34</v>
      </c>
      <c r="H627" s="38" t="s">
        <v>14</v>
      </c>
    </row>
    <row r="628" spans="1:8" x14ac:dyDescent="0.3">
      <c r="A628" s="43"/>
      <c r="B628" s="724" t="s">
        <v>35</v>
      </c>
      <c r="C628" s="725"/>
      <c r="D628" s="40" t="s">
        <v>36</v>
      </c>
      <c r="E628" s="40">
        <v>1</v>
      </c>
      <c r="F628" s="45">
        <f>'[1]Estudio de Mercado'!P483</f>
        <v>102570</v>
      </c>
      <c r="G628" s="46">
        <v>0</v>
      </c>
      <c r="H628" s="42">
        <f>+F628*G628</f>
        <v>0</v>
      </c>
    </row>
    <row r="629" spans="1:8" x14ac:dyDescent="0.3">
      <c r="A629" s="43"/>
      <c r="B629" s="724"/>
      <c r="C629" s="725"/>
      <c r="D629" s="47"/>
      <c r="E629" s="47"/>
      <c r="F629" s="48"/>
      <c r="G629" s="49"/>
      <c r="H629" s="42"/>
    </row>
    <row r="630" spans="1:8" x14ac:dyDescent="0.3">
      <c r="A630" s="21" t="s">
        <v>37</v>
      </c>
      <c r="B630" s="7"/>
      <c r="C630" s="7"/>
      <c r="D630" s="7"/>
      <c r="E630" s="22"/>
      <c r="F630" s="8"/>
      <c r="G630" s="7"/>
      <c r="H630" s="37">
        <f>ROUND(SUM(H628:H629),0)</f>
        <v>0</v>
      </c>
    </row>
    <row r="631" spans="1:8" x14ac:dyDescent="0.3">
      <c r="A631" s="21"/>
      <c r="B631" s="7"/>
      <c r="C631" s="7"/>
      <c r="D631" s="7"/>
      <c r="E631" s="50"/>
      <c r="F631" s="8"/>
      <c r="G631" s="7"/>
      <c r="H631" s="51"/>
    </row>
    <row r="632" spans="1:8" x14ac:dyDescent="0.3">
      <c r="A632" s="21" t="s">
        <v>38</v>
      </c>
      <c r="B632" s="7"/>
      <c r="C632" s="7"/>
      <c r="D632" s="7"/>
      <c r="E632" s="22"/>
      <c r="F632" s="8"/>
      <c r="G632" s="7"/>
      <c r="H632" s="37">
        <f>H611+H618+H624+H630</f>
        <v>1044760.29</v>
      </c>
    </row>
    <row r="633" spans="1:8" x14ac:dyDescent="0.3">
      <c r="A633" s="21" t="s">
        <v>39</v>
      </c>
      <c r="B633" s="7"/>
      <c r="C633" s="7"/>
      <c r="D633" s="7"/>
      <c r="E633" s="22"/>
      <c r="F633" s="8"/>
      <c r="G633" s="7"/>
      <c r="H633" s="52">
        <f>+SUM(H634:H637)</f>
        <v>312905.706855</v>
      </c>
    </row>
    <row r="634" spans="1:8" x14ac:dyDescent="0.3">
      <c r="A634" s="21"/>
      <c r="B634" s="7"/>
      <c r="C634" s="7"/>
      <c r="D634" s="7"/>
      <c r="E634" s="22"/>
      <c r="F634" s="48" t="s">
        <v>40</v>
      </c>
      <c r="G634" s="53">
        <v>0.23</v>
      </c>
      <c r="H634" s="54">
        <f>+G634*H632</f>
        <v>240294.86670000001</v>
      </c>
    </row>
    <row r="635" spans="1:8" x14ac:dyDescent="0.3">
      <c r="A635" s="21"/>
      <c r="B635" s="7"/>
      <c r="C635" s="7"/>
      <c r="D635" s="7"/>
      <c r="E635" s="22"/>
      <c r="F635" s="48" t="s">
        <v>41</v>
      </c>
      <c r="G635" s="53">
        <v>0.01</v>
      </c>
      <c r="H635" s="54">
        <f>+G635*H632</f>
        <v>10447.6029</v>
      </c>
    </row>
    <row r="636" spans="1:8" x14ac:dyDescent="0.3">
      <c r="A636" s="21"/>
      <c r="B636" s="7"/>
      <c r="C636" s="7"/>
      <c r="D636" s="7"/>
      <c r="E636" s="22"/>
      <c r="F636" s="48" t="s">
        <v>42</v>
      </c>
      <c r="G636" s="53">
        <v>0.05</v>
      </c>
      <c r="H636" s="54">
        <f>+G636*H632</f>
        <v>52238.014500000005</v>
      </c>
    </row>
    <row r="637" spans="1:8" x14ac:dyDescent="0.3">
      <c r="A637" s="21"/>
      <c r="B637" s="7"/>
      <c r="C637" s="7"/>
      <c r="D637" s="7"/>
      <c r="E637" s="22"/>
      <c r="F637" s="48" t="s">
        <v>43</v>
      </c>
      <c r="G637" s="53">
        <v>0.19</v>
      </c>
      <c r="H637" s="54">
        <f>+G637*H636</f>
        <v>9925.2227550000007</v>
      </c>
    </row>
    <row r="638" spans="1:8" x14ac:dyDescent="0.3">
      <c r="A638" s="21"/>
      <c r="B638" s="7"/>
      <c r="C638" s="7"/>
      <c r="D638" s="7"/>
      <c r="E638" s="22"/>
      <c r="F638" s="726" t="s">
        <v>44</v>
      </c>
      <c r="G638" s="726"/>
      <c r="H638" s="55">
        <f>+ROUND(H632+H633,0)</f>
        <v>1357666</v>
      </c>
    </row>
    <row r="639" spans="1:8" x14ac:dyDescent="0.3">
      <c r="A639" s="21"/>
      <c r="B639" s="7"/>
      <c r="C639" s="7"/>
      <c r="D639" s="7"/>
      <c r="E639" s="22"/>
      <c r="F639" s="8"/>
      <c r="G639" s="7"/>
      <c r="H639" s="56"/>
    </row>
    <row r="640" spans="1:8" ht="16.2" thickBot="1" x14ac:dyDescent="0.35">
      <c r="A640" s="17"/>
      <c r="B640" s="18"/>
      <c r="C640" s="7"/>
      <c r="D640" s="7"/>
      <c r="E640" s="22"/>
      <c r="F640" s="19"/>
      <c r="G640" s="18"/>
      <c r="H640" s="20"/>
    </row>
    <row r="641" spans="1:8" ht="16.2" thickTop="1" x14ac:dyDescent="0.3">
      <c r="A641" s="6"/>
      <c r="B641" s="7"/>
      <c r="C641" s="57"/>
      <c r="D641" s="58"/>
      <c r="E641" s="57"/>
      <c r="F641" s="8"/>
      <c r="G641" s="7"/>
      <c r="H641" s="59"/>
    </row>
    <row r="642" spans="1:8" x14ac:dyDescent="0.3">
      <c r="A642" s="6"/>
      <c r="B642" s="7"/>
      <c r="C642" s="22"/>
      <c r="D642" s="7"/>
      <c r="E642" s="22"/>
      <c r="F642" s="8"/>
      <c r="G642" s="7"/>
      <c r="H642" s="59"/>
    </row>
    <row r="643" spans="1:8" x14ac:dyDescent="0.3">
      <c r="A643" s="6"/>
      <c r="B643" s="7"/>
      <c r="C643" s="22"/>
      <c r="D643" s="7"/>
      <c r="E643" s="22"/>
      <c r="F643" s="8"/>
      <c r="G643" s="7"/>
      <c r="H643" s="59"/>
    </row>
    <row r="644" spans="1:8" x14ac:dyDescent="0.3">
      <c r="A644" s="6"/>
      <c r="B644" s="7"/>
      <c r="C644" s="22"/>
      <c r="D644" s="7"/>
      <c r="E644" s="22"/>
      <c r="F644" s="8"/>
      <c r="G644" s="7"/>
      <c r="H644" s="59"/>
    </row>
    <row r="645" spans="1:8" ht="16.2" thickBot="1" x14ac:dyDescent="0.35">
      <c r="A645" s="6"/>
      <c r="B645" s="7"/>
      <c r="C645" s="7"/>
      <c r="D645" s="7"/>
      <c r="E645" s="22"/>
      <c r="F645" s="699"/>
      <c r="G645" s="699"/>
      <c r="H645" s="700"/>
    </row>
    <row r="646" spans="1:8" x14ac:dyDescent="0.3">
      <c r="A646" s="60" t="s">
        <v>45</v>
      </c>
      <c r="B646" s="61"/>
      <c r="C646" s="61"/>
      <c r="D646" s="61"/>
      <c r="E646" s="22"/>
      <c r="F646" s="8" t="s">
        <v>46</v>
      </c>
      <c r="G646" s="7"/>
      <c r="H646" s="9"/>
    </row>
    <row r="647" spans="1:8" ht="16.2" thickBot="1" x14ac:dyDescent="0.35">
      <c r="A647" s="86"/>
      <c r="B647" s="87"/>
      <c r="C647" s="87"/>
      <c r="D647" s="87"/>
      <c r="E647" s="87"/>
      <c r="F647" s="88"/>
      <c r="G647" s="87"/>
      <c r="H647" s="89"/>
    </row>
  </sheetData>
  <mergeCells count="272">
    <mergeCell ref="A2:H2"/>
    <mergeCell ref="A3:H4"/>
    <mergeCell ref="A5:H5"/>
    <mergeCell ref="B8:H8"/>
    <mergeCell ref="B12:D12"/>
    <mergeCell ref="B13:D13"/>
    <mergeCell ref="B14:D14"/>
    <mergeCell ref="B15:D15"/>
    <mergeCell ref="B16:D16"/>
    <mergeCell ref="B17:D17"/>
    <mergeCell ref="B18:D18"/>
    <mergeCell ref="E22:F22"/>
    <mergeCell ref="E23:F23"/>
    <mergeCell ref="E24:F24"/>
    <mergeCell ref="E25:F25"/>
    <mergeCell ref="B29:C29"/>
    <mergeCell ref="B30:C30"/>
    <mergeCell ref="B31:C31"/>
    <mergeCell ref="B35:C35"/>
    <mergeCell ref="B36:C36"/>
    <mergeCell ref="B37:C37"/>
    <mergeCell ref="F46:G46"/>
    <mergeCell ref="F53:H53"/>
    <mergeCell ref="A57:H57"/>
    <mergeCell ref="A58:H59"/>
    <mergeCell ref="A60:H60"/>
    <mergeCell ref="B63:H63"/>
    <mergeCell ref="B67:D67"/>
    <mergeCell ref="B68:D68"/>
    <mergeCell ref="B69:D69"/>
    <mergeCell ref="B70:D70"/>
    <mergeCell ref="B71:D71"/>
    <mergeCell ref="B72:D72"/>
    <mergeCell ref="B73:D73"/>
    <mergeCell ref="E77:F77"/>
    <mergeCell ref="E78:F78"/>
    <mergeCell ref="E79:F79"/>
    <mergeCell ref="E80:F80"/>
    <mergeCell ref="B84:C84"/>
    <mergeCell ref="B85:C85"/>
    <mergeCell ref="B86:C86"/>
    <mergeCell ref="B90:C90"/>
    <mergeCell ref="B91:C91"/>
    <mergeCell ref="B92:C92"/>
    <mergeCell ref="F101:G101"/>
    <mergeCell ref="F108:H108"/>
    <mergeCell ref="A112:H112"/>
    <mergeCell ref="A113:H114"/>
    <mergeCell ref="A115:H115"/>
    <mergeCell ref="B118:H118"/>
    <mergeCell ref="B122:D122"/>
    <mergeCell ref="B123:D123"/>
    <mergeCell ref="B124:D124"/>
    <mergeCell ref="B125:D125"/>
    <mergeCell ref="B126:D126"/>
    <mergeCell ref="B127:D127"/>
    <mergeCell ref="B128:D128"/>
    <mergeCell ref="E132:F132"/>
    <mergeCell ref="E133:F133"/>
    <mergeCell ref="E134:F134"/>
    <mergeCell ref="E135:F135"/>
    <mergeCell ref="B139:C139"/>
    <mergeCell ref="B140:C140"/>
    <mergeCell ref="B141:C141"/>
    <mergeCell ref="B145:C145"/>
    <mergeCell ref="B146:C146"/>
    <mergeCell ref="B147:C147"/>
    <mergeCell ref="F156:G156"/>
    <mergeCell ref="F163:H163"/>
    <mergeCell ref="A167:H167"/>
    <mergeCell ref="A168:H169"/>
    <mergeCell ref="A170:H170"/>
    <mergeCell ref="B173:H173"/>
    <mergeCell ref="B177:D177"/>
    <mergeCell ref="B178:D178"/>
    <mergeCell ref="B179:D179"/>
    <mergeCell ref="B180:D180"/>
    <mergeCell ref="B181:D181"/>
    <mergeCell ref="B182:D182"/>
    <mergeCell ref="B183:D183"/>
    <mergeCell ref="E187:F187"/>
    <mergeCell ref="E188:F188"/>
    <mergeCell ref="E189:F189"/>
    <mergeCell ref="E190:F190"/>
    <mergeCell ref="B194:C194"/>
    <mergeCell ref="B195:C195"/>
    <mergeCell ref="B196:C196"/>
    <mergeCell ref="B200:C200"/>
    <mergeCell ref="B201:C201"/>
    <mergeCell ref="B202:C202"/>
    <mergeCell ref="F211:G211"/>
    <mergeCell ref="F218:H218"/>
    <mergeCell ref="A221:H221"/>
    <mergeCell ref="A222:H223"/>
    <mergeCell ref="A224:H224"/>
    <mergeCell ref="B227:H227"/>
    <mergeCell ref="B230:D230"/>
    <mergeCell ref="B231:D231"/>
    <mergeCell ref="B232:D232"/>
    <mergeCell ref="B233:D233"/>
    <mergeCell ref="B234:D234"/>
    <mergeCell ref="B235:D235"/>
    <mergeCell ref="E239:F239"/>
    <mergeCell ref="E240:F240"/>
    <mergeCell ref="E241:F241"/>
    <mergeCell ref="E242:F242"/>
    <mergeCell ref="B246:C246"/>
    <mergeCell ref="B247:C247"/>
    <mergeCell ref="B248:C248"/>
    <mergeCell ref="B252:C252"/>
    <mergeCell ref="B253:C253"/>
    <mergeCell ref="B254:C254"/>
    <mergeCell ref="F263:G263"/>
    <mergeCell ref="F270:H270"/>
    <mergeCell ref="A272:H272"/>
    <mergeCell ref="A273:H274"/>
    <mergeCell ref="A275:H275"/>
    <mergeCell ref="B278:H278"/>
    <mergeCell ref="B282:D282"/>
    <mergeCell ref="B283:D283"/>
    <mergeCell ref="B284:D284"/>
    <mergeCell ref="B285:D285"/>
    <mergeCell ref="B286:D286"/>
    <mergeCell ref="B287:D287"/>
    <mergeCell ref="B288:D288"/>
    <mergeCell ref="E292:F292"/>
    <mergeCell ref="E293:F293"/>
    <mergeCell ref="E294:F294"/>
    <mergeCell ref="E295:F295"/>
    <mergeCell ref="B299:C299"/>
    <mergeCell ref="B300:C300"/>
    <mergeCell ref="B301:C301"/>
    <mergeCell ref="B305:C305"/>
    <mergeCell ref="B306:C306"/>
    <mergeCell ref="B307:C307"/>
    <mergeCell ref="F316:G316"/>
    <mergeCell ref="F323:H323"/>
    <mergeCell ref="A327:H327"/>
    <mergeCell ref="A328:H329"/>
    <mergeCell ref="A330:H330"/>
    <mergeCell ref="B333:H333"/>
    <mergeCell ref="B337:D337"/>
    <mergeCell ref="B338:D338"/>
    <mergeCell ref="B339:D339"/>
    <mergeCell ref="B340:D340"/>
    <mergeCell ref="B341:D341"/>
    <mergeCell ref="B342:D342"/>
    <mergeCell ref="B343:D343"/>
    <mergeCell ref="E347:F347"/>
    <mergeCell ref="E348:F348"/>
    <mergeCell ref="E349:F349"/>
    <mergeCell ref="E350:F350"/>
    <mergeCell ref="B354:C354"/>
    <mergeCell ref="B355:C355"/>
    <mergeCell ref="B356:C356"/>
    <mergeCell ref="B360:C360"/>
    <mergeCell ref="B361:C361"/>
    <mergeCell ref="B362:C362"/>
    <mergeCell ref="F371:G371"/>
    <mergeCell ref="F378:H378"/>
    <mergeCell ref="A381:H381"/>
    <mergeCell ref="A382:H383"/>
    <mergeCell ref="A384:H384"/>
    <mergeCell ref="B387:H387"/>
    <mergeCell ref="B391:D391"/>
    <mergeCell ref="B392:D392"/>
    <mergeCell ref="B393:D393"/>
    <mergeCell ref="B394:D394"/>
    <mergeCell ref="B395:D395"/>
    <mergeCell ref="B396:D396"/>
    <mergeCell ref="B397:D397"/>
    <mergeCell ref="B398:D398"/>
    <mergeCell ref="E402:F402"/>
    <mergeCell ref="E403:F403"/>
    <mergeCell ref="E404:F404"/>
    <mergeCell ref="E405:F405"/>
    <mergeCell ref="B409:C409"/>
    <mergeCell ref="B410:C410"/>
    <mergeCell ref="B411:C411"/>
    <mergeCell ref="B415:C415"/>
    <mergeCell ref="B416:C416"/>
    <mergeCell ref="B417:C417"/>
    <mergeCell ref="F426:G426"/>
    <mergeCell ref="F433:H433"/>
    <mergeCell ref="A437:H437"/>
    <mergeCell ref="A438:H439"/>
    <mergeCell ref="A440:H440"/>
    <mergeCell ref="B443:H443"/>
    <mergeCell ref="B447:D447"/>
    <mergeCell ref="B448:D448"/>
    <mergeCell ref="B449:D449"/>
    <mergeCell ref="B450:D450"/>
    <mergeCell ref="B451:D451"/>
    <mergeCell ref="B452:D452"/>
    <mergeCell ref="B453:D453"/>
    <mergeCell ref="E457:F457"/>
    <mergeCell ref="E458:F458"/>
    <mergeCell ref="E459:F459"/>
    <mergeCell ref="E460:F460"/>
    <mergeCell ref="B464:C464"/>
    <mergeCell ref="B465:C465"/>
    <mergeCell ref="B466:C466"/>
    <mergeCell ref="B470:C470"/>
    <mergeCell ref="B471:C471"/>
    <mergeCell ref="B472:C472"/>
    <mergeCell ref="F481:G481"/>
    <mergeCell ref="F488:H488"/>
    <mergeCell ref="A491:H491"/>
    <mergeCell ref="A492:H493"/>
    <mergeCell ref="A494:H494"/>
    <mergeCell ref="B497:H497"/>
    <mergeCell ref="B501:D501"/>
    <mergeCell ref="B502:D502"/>
    <mergeCell ref="B503:D503"/>
    <mergeCell ref="E507:F507"/>
    <mergeCell ref="E508:F508"/>
    <mergeCell ref="E509:F509"/>
    <mergeCell ref="E510:F510"/>
    <mergeCell ref="B514:C514"/>
    <mergeCell ref="B515:C515"/>
    <mergeCell ref="B516:C516"/>
    <mergeCell ref="B520:C520"/>
    <mergeCell ref="B521:C521"/>
    <mergeCell ref="B522:C522"/>
    <mergeCell ref="F531:G531"/>
    <mergeCell ref="F538:H538"/>
    <mergeCell ref="A540:H540"/>
    <mergeCell ref="A541:H542"/>
    <mergeCell ref="A543:H543"/>
    <mergeCell ref="B546:H546"/>
    <mergeCell ref="B550:D550"/>
    <mergeCell ref="B551:D551"/>
    <mergeCell ref="B552:D552"/>
    <mergeCell ref="B553:D553"/>
    <mergeCell ref="B554:D554"/>
    <mergeCell ref="B555:D555"/>
    <mergeCell ref="B556:D556"/>
    <mergeCell ref="E560:F560"/>
    <mergeCell ref="E561:F561"/>
    <mergeCell ref="E562:F562"/>
    <mergeCell ref="E563:F563"/>
    <mergeCell ref="B567:C567"/>
    <mergeCell ref="B568:C568"/>
    <mergeCell ref="B569:C569"/>
    <mergeCell ref="B573:C573"/>
    <mergeCell ref="B574:C574"/>
    <mergeCell ref="B575:C575"/>
    <mergeCell ref="F584:G584"/>
    <mergeCell ref="F591:H591"/>
    <mergeCell ref="A594:H594"/>
    <mergeCell ref="A595:H596"/>
    <mergeCell ref="A597:H597"/>
    <mergeCell ref="B600:H600"/>
    <mergeCell ref="B604:D604"/>
    <mergeCell ref="B605:D605"/>
    <mergeCell ref="B606:D606"/>
    <mergeCell ref="B607:D607"/>
    <mergeCell ref="B608:D608"/>
    <mergeCell ref="B609:D609"/>
    <mergeCell ref="B610:D610"/>
    <mergeCell ref="E614:F614"/>
    <mergeCell ref="E615:F615"/>
    <mergeCell ref="E616:F616"/>
    <mergeCell ref="E617:F617"/>
    <mergeCell ref="F638:G638"/>
    <mergeCell ref="F645:H645"/>
    <mergeCell ref="B621:C621"/>
    <mergeCell ref="B622:C622"/>
    <mergeCell ref="B623:C623"/>
    <mergeCell ref="B627:C627"/>
    <mergeCell ref="B628:C628"/>
    <mergeCell ref="B629:C629"/>
  </mergeCells>
  <pageMargins left="0.74803149606299213" right="0.74803149606299213" top="0.98425196850393704" bottom="0.98425196850393704" header="0" footer="0"/>
  <pageSetup scale="57" orientation="portrait" r:id="rId1"/>
  <headerFooter alignWithMargins="0"/>
  <rowBreaks count="11" manualBreakCount="11">
    <brk id="55" max="7" man="1"/>
    <brk id="110" max="7" man="1"/>
    <brk id="165" max="7" man="1"/>
    <brk id="220" max="7" man="1"/>
    <brk id="271" max="7" man="1"/>
    <brk id="325" max="7" man="1"/>
    <brk id="379" max="7" man="1"/>
    <brk id="435" max="7" man="1"/>
    <brk id="489" max="7" man="1"/>
    <brk id="539" max="7" man="1"/>
    <brk id="593" max="7"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130"/>
  <sheetViews>
    <sheetView view="pageBreakPreview" topLeftCell="A1099" zoomScale="70" zoomScaleNormal="80" zoomScaleSheetLayoutView="70" workbookViewId="0">
      <selection activeCell="A1117" sqref="A1117:IV1123"/>
    </sheetView>
  </sheetViews>
  <sheetFormatPr baseColWidth="10" defaultColWidth="11.44140625" defaultRowHeight="15.6" x14ac:dyDescent="0.3"/>
  <cols>
    <col min="1" max="1" width="17.44140625" style="100" customWidth="1"/>
    <col min="2" max="2" width="24.109375" style="100" customWidth="1"/>
    <col min="3" max="3" width="12.88671875" style="100" customWidth="1"/>
    <col min="4" max="4" width="15.6640625" style="100" customWidth="1"/>
    <col min="5" max="5" width="21.33203125" style="100" customWidth="1"/>
    <col min="6" max="6" width="22.44140625" style="101" customWidth="1"/>
    <col min="7" max="7" width="18.6640625" style="100" customWidth="1"/>
    <col min="8" max="8" width="25.109375" style="101" customWidth="1"/>
    <col min="9" max="9" width="11.44140625" style="5"/>
    <col min="10" max="10" width="16.109375" style="5" bestFit="1" customWidth="1"/>
    <col min="11" max="16384" width="11.44140625" style="5"/>
  </cols>
  <sheetData>
    <row r="1" spans="1:8" x14ac:dyDescent="0.3">
      <c r="A1" s="1"/>
      <c r="B1" s="2"/>
      <c r="C1" s="2"/>
      <c r="D1" s="2"/>
      <c r="E1" s="2"/>
      <c r="F1" s="3"/>
      <c r="G1" s="2"/>
      <c r="H1" s="4"/>
    </row>
    <row r="2" spans="1:8" ht="91.95" customHeight="1" thickBot="1" x14ac:dyDescent="0.55000000000000004">
      <c r="A2" s="772" t="s">
        <v>0</v>
      </c>
      <c r="B2" s="773"/>
      <c r="C2" s="773"/>
      <c r="D2" s="773"/>
      <c r="E2" s="773"/>
      <c r="F2" s="773"/>
      <c r="G2" s="773"/>
      <c r="H2" s="774"/>
    </row>
    <row r="3" spans="1:8" ht="16.5" customHeight="1" thickTop="1" x14ac:dyDescent="0.3">
      <c r="A3" s="704" t="s">
        <v>50</v>
      </c>
      <c r="B3" s="705"/>
      <c r="C3" s="705"/>
      <c r="D3" s="705"/>
      <c r="E3" s="705"/>
      <c r="F3" s="705"/>
      <c r="G3" s="705"/>
      <c r="H3" s="706"/>
    </row>
    <row r="4" spans="1:8" x14ac:dyDescent="0.3">
      <c r="A4" s="707"/>
      <c r="B4" s="708"/>
      <c r="C4" s="708"/>
      <c r="D4" s="708"/>
      <c r="E4" s="708"/>
      <c r="F4" s="708"/>
      <c r="G4" s="708"/>
      <c r="H4" s="709"/>
    </row>
    <row r="5" spans="1:8" x14ac:dyDescent="0.3">
      <c r="A5" s="710" t="s">
        <v>2</v>
      </c>
      <c r="B5" s="711"/>
      <c r="C5" s="711"/>
      <c r="D5" s="711"/>
      <c r="E5" s="711"/>
      <c r="F5" s="711"/>
      <c r="G5" s="711"/>
      <c r="H5" s="712"/>
    </row>
    <row r="6" spans="1:8" x14ac:dyDescent="0.3">
      <c r="A6" s="6"/>
      <c r="B6" s="7"/>
      <c r="C6" s="7"/>
      <c r="D6" s="7"/>
      <c r="E6" s="7"/>
      <c r="F6" s="8"/>
      <c r="G6" s="7"/>
      <c r="H6" s="9"/>
    </row>
    <row r="7" spans="1:8" x14ac:dyDescent="0.3">
      <c r="A7" s="10" t="s">
        <v>3</v>
      </c>
      <c r="B7" s="11" t="str">
        <f>+'[1]BASE DEL PRESUPUESTO'!B96</f>
        <v>3.3.1</v>
      </c>
      <c r="C7" s="12" t="s">
        <v>4</v>
      </c>
      <c r="D7" s="11" t="str">
        <f>+'[1]BASE DEL PRESUPUESTO'!D96</f>
        <v>UND</v>
      </c>
      <c r="E7" s="13" t="s">
        <v>5</v>
      </c>
      <c r="F7" s="14">
        <f>H35</f>
        <v>435324.35999999993</v>
      </c>
      <c r="G7" s="12" t="s">
        <v>6</v>
      </c>
      <c r="H7" s="15" t="s">
        <v>7</v>
      </c>
    </row>
    <row r="8" spans="1:8" ht="161.1" customHeight="1" x14ac:dyDescent="0.3">
      <c r="A8" s="16" t="s">
        <v>8</v>
      </c>
      <c r="B8" s="713" t="str">
        <f>+'[1]BASE DEL PRESUPUESTO'!C96</f>
        <v>Desmonte, retiro y disposición final en botadero autorizado ó sitio donde la Entidad indique, de sistema de aire acondicionado de 12.000 BTU/ 18.000 BTU/ 24.000 BTU;; (incluye traslado de soportes, desmonte y reisntalación de bomba de condensado con suministro de soporte, desmonte y reinstalación de tuberias de cobre succión y descarga, desconexión y conexión de cableado de potencia y control, incluye mantenimiento del sistema de aire acondicionado de unidad evaporadora, unidad condensadora y compresor, incluye materiales como soldadura de plata, rubatex, cinta foil de aluminio, actividades de vacío del sistema, recogida de refrigerante y suministro de refrigerante de ser necesario, puesta a punto, pruebas de operación y puesta en funcionamiento, elementos de fijación y demás elementos consumibles para su correcta reinstalación).</v>
      </c>
      <c r="C8" s="713"/>
      <c r="D8" s="713"/>
      <c r="E8" s="713"/>
      <c r="F8" s="713"/>
      <c r="G8" s="713"/>
      <c r="H8" s="714"/>
    </row>
    <row r="9" spans="1:8" ht="16.2" thickBot="1" x14ac:dyDescent="0.35">
      <c r="A9" s="17"/>
      <c r="B9" s="18"/>
      <c r="C9" s="18"/>
      <c r="D9" s="18"/>
      <c r="E9" s="18"/>
      <c r="F9" s="19"/>
      <c r="G9" s="18"/>
      <c r="H9" s="20"/>
    </row>
    <row r="10" spans="1:8" ht="16.2" thickTop="1" x14ac:dyDescent="0.3">
      <c r="A10" s="21" t="s">
        <v>9</v>
      </c>
      <c r="B10" s="7"/>
      <c r="C10" s="7"/>
      <c r="D10" s="7"/>
      <c r="E10" s="22"/>
      <c r="F10" s="8"/>
      <c r="G10" s="7"/>
      <c r="H10" s="9"/>
    </row>
    <row r="11" spans="1:8" x14ac:dyDescent="0.3">
      <c r="A11" s="23" t="s">
        <v>10</v>
      </c>
      <c r="B11" s="24" t="s">
        <v>11</v>
      </c>
      <c r="C11" s="25"/>
      <c r="D11" s="25"/>
      <c r="E11" s="26" t="s">
        <v>12</v>
      </c>
      <c r="F11" s="27" t="s">
        <v>13</v>
      </c>
      <c r="G11" s="26" t="s">
        <v>14</v>
      </c>
      <c r="H11" s="28" t="s">
        <v>15</v>
      </c>
    </row>
    <row r="12" spans="1:8" x14ac:dyDescent="0.3">
      <c r="A12" s="29"/>
      <c r="B12" s="715" t="s">
        <v>49</v>
      </c>
      <c r="C12" s="733"/>
      <c r="D12" s="734"/>
      <c r="E12" s="30">
        <v>1</v>
      </c>
      <c r="F12" s="31" t="s">
        <v>18</v>
      </c>
      <c r="G12" s="32">
        <f>'[1]Estudio de Mercado'!P234</f>
        <v>2556</v>
      </c>
      <c r="H12" s="33">
        <f>+E12*G12</f>
        <v>2556</v>
      </c>
    </row>
    <row r="13" spans="1:8" x14ac:dyDescent="0.3">
      <c r="A13" s="35"/>
      <c r="B13" s="715"/>
      <c r="C13" s="733"/>
      <c r="D13" s="734"/>
      <c r="E13" s="30"/>
      <c r="F13" s="31"/>
      <c r="G13" s="32"/>
      <c r="H13" s="33">
        <f>+E13*G13</f>
        <v>0</v>
      </c>
    </row>
    <row r="14" spans="1:8" x14ac:dyDescent="0.3">
      <c r="A14" s="21" t="s">
        <v>19</v>
      </c>
      <c r="B14" s="7"/>
      <c r="C14" s="7"/>
      <c r="D14" s="7"/>
      <c r="E14" s="22"/>
      <c r="F14" s="8"/>
      <c r="G14" s="7"/>
      <c r="H14" s="37">
        <f>ROUND(SUM(H12:H13),0)</f>
        <v>2556</v>
      </c>
    </row>
    <row r="15" spans="1:8" x14ac:dyDescent="0.3">
      <c r="A15" s="6"/>
      <c r="B15" s="7"/>
      <c r="C15" s="7"/>
      <c r="D15" s="7"/>
      <c r="E15" s="22"/>
      <c r="F15" s="8"/>
      <c r="G15" s="7"/>
      <c r="H15" s="9"/>
    </row>
    <row r="16" spans="1:8" x14ac:dyDescent="0.3">
      <c r="A16" s="21" t="s">
        <v>20</v>
      </c>
      <c r="B16" s="7"/>
      <c r="C16" s="7"/>
      <c r="D16" s="7"/>
      <c r="E16" s="22"/>
      <c r="F16" s="8"/>
      <c r="G16" s="7"/>
      <c r="H16" s="9"/>
    </row>
    <row r="17" spans="1:8" ht="24.75" customHeight="1" x14ac:dyDescent="0.3">
      <c r="A17" s="23" t="s">
        <v>10</v>
      </c>
      <c r="B17" s="26" t="s">
        <v>11</v>
      </c>
      <c r="C17" s="71" t="s">
        <v>12</v>
      </c>
      <c r="D17" s="26" t="s">
        <v>13</v>
      </c>
      <c r="E17" s="718" t="s">
        <v>21</v>
      </c>
      <c r="F17" s="719"/>
      <c r="G17" s="26" t="s">
        <v>47</v>
      </c>
      <c r="H17" s="38" t="s">
        <v>14</v>
      </c>
    </row>
    <row r="18" spans="1:8" ht="68.25" customHeight="1" x14ac:dyDescent="0.3">
      <c r="A18" s="29"/>
      <c r="B18" s="72" t="s">
        <v>23</v>
      </c>
      <c r="C18" s="40">
        <v>1</v>
      </c>
      <c r="D18" s="40" t="s">
        <v>24</v>
      </c>
      <c r="E18" s="720">
        <f>+'[1]1- CUADRILLAS'!$D$47</f>
        <v>53500</v>
      </c>
      <c r="F18" s="721"/>
      <c r="G18" s="41">
        <v>6.8666331350892094</v>
      </c>
      <c r="H18" s="42">
        <f>((E18+F18)*C18)*G18</f>
        <v>367364.87272727268</v>
      </c>
    </row>
    <row r="19" spans="1:8" x14ac:dyDescent="0.3">
      <c r="A19" s="43"/>
      <c r="B19" s="44"/>
      <c r="C19" s="40"/>
      <c r="D19" s="40"/>
      <c r="E19" s="722"/>
      <c r="F19" s="723"/>
      <c r="G19" s="41"/>
      <c r="H19" s="42">
        <f>((E19+F19)*C19)*G19</f>
        <v>0</v>
      </c>
    </row>
    <row r="20" spans="1:8" x14ac:dyDescent="0.3">
      <c r="A20" s="43"/>
      <c r="B20" s="44"/>
      <c r="C20" s="40"/>
      <c r="D20" s="40"/>
      <c r="E20" s="722"/>
      <c r="F20" s="723"/>
      <c r="G20" s="40"/>
      <c r="H20" s="42"/>
    </row>
    <row r="21" spans="1:8" x14ac:dyDescent="0.3">
      <c r="A21" s="21" t="s">
        <v>25</v>
      </c>
      <c r="B21" s="7"/>
      <c r="C21" s="7"/>
      <c r="D21" s="7"/>
      <c r="E21" s="22"/>
      <c r="F21" s="8"/>
      <c r="G21" s="7"/>
      <c r="H21" s="37">
        <f>(SUM(H18:H20))</f>
        <v>367364.87272727268</v>
      </c>
    </row>
    <row r="22" spans="1:8" x14ac:dyDescent="0.3">
      <c r="A22" s="6"/>
      <c r="B22" s="7"/>
      <c r="C22" s="7"/>
      <c r="D22" s="7"/>
      <c r="E22" s="22"/>
      <c r="F22" s="8"/>
      <c r="G22" s="7"/>
      <c r="H22" s="9"/>
    </row>
    <row r="23" spans="1:8" x14ac:dyDescent="0.3">
      <c r="A23" s="21" t="s">
        <v>26</v>
      </c>
      <c r="B23" s="7"/>
      <c r="C23" s="7"/>
      <c r="D23" s="7"/>
      <c r="E23" s="22"/>
      <c r="F23" s="8"/>
      <c r="G23" s="7"/>
      <c r="H23" s="9"/>
    </row>
    <row r="24" spans="1:8" x14ac:dyDescent="0.3">
      <c r="A24" s="23" t="s">
        <v>10</v>
      </c>
      <c r="B24" s="718" t="s">
        <v>11</v>
      </c>
      <c r="C24" s="719"/>
      <c r="D24" s="71" t="s">
        <v>12</v>
      </c>
      <c r="E24" s="26" t="s">
        <v>13</v>
      </c>
      <c r="F24" s="27" t="s">
        <v>22</v>
      </c>
      <c r="G24" s="26" t="s">
        <v>48</v>
      </c>
      <c r="H24" s="38" t="s">
        <v>14</v>
      </c>
    </row>
    <row r="25" spans="1:8" x14ac:dyDescent="0.3">
      <c r="A25" s="43"/>
      <c r="B25" s="724" t="s">
        <v>28</v>
      </c>
      <c r="C25" s="725"/>
      <c r="D25" s="40">
        <v>1</v>
      </c>
      <c r="E25" s="40" t="s">
        <v>29</v>
      </c>
      <c r="F25" s="41">
        <v>1</v>
      </c>
      <c r="G25" s="102">
        <f>+H21*0.1</f>
        <v>36736.487272727267</v>
      </c>
      <c r="H25" s="42">
        <f>+G25*D25*F25</f>
        <v>36736.487272727267</v>
      </c>
    </row>
    <row r="26" spans="1:8" x14ac:dyDescent="0.3">
      <c r="A26" s="43"/>
      <c r="B26" s="800" t="s">
        <v>30</v>
      </c>
      <c r="C26" s="801"/>
      <c r="D26" s="103">
        <v>1</v>
      </c>
      <c r="E26" s="103" t="s">
        <v>29</v>
      </c>
      <c r="F26" s="104">
        <v>0.7</v>
      </c>
      <c r="G26" s="40">
        <f>'[1]Estudio de Mercado'!P477</f>
        <v>26300</v>
      </c>
      <c r="H26" s="42">
        <f>+G26*D26*F26</f>
        <v>18410</v>
      </c>
    </row>
    <row r="27" spans="1:8" x14ac:dyDescent="0.3">
      <c r="A27" s="21" t="s">
        <v>31</v>
      </c>
      <c r="B27" s="7"/>
      <c r="C27" s="7"/>
      <c r="D27" s="7"/>
      <c r="E27" s="22"/>
      <c r="F27" s="8"/>
      <c r="G27" s="7"/>
      <c r="H27" s="37">
        <f>(SUM(H25:H26))</f>
        <v>55146.487272727267</v>
      </c>
    </row>
    <row r="28" spans="1:8" x14ac:dyDescent="0.3">
      <c r="A28" s="6"/>
      <c r="B28" s="7"/>
      <c r="C28" s="7"/>
      <c r="D28" s="7"/>
      <c r="E28" s="22"/>
      <c r="F28" s="8"/>
      <c r="G28" s="7"/>
      <c r="H28" s="9"/>
    </row>
    <row r="29" spans="1:8" x14ac:dyDescent="0.3">
      <c r="A29" s="21" t="s">
        <v>32</v>
      </c>
      <c r="B29" s="7"/>
      <c r="C29" s="7"/>
      <c r="D29" s="7"/>
      <c r="E29" s="22"/>
      <c r="F29" s="8"/>
      <c r="G29" s="7"/>
      <c r="H29" s="9"/>
    </row>
    <row r="30" spans="1:8" x14ac:dyDescent="0.3">
      <c r="A30" s="23" t="s">
        <v>10</v>
      </c>
      <c r="B30" s="718" t="s">
        <v>11</v>
      </c>
      <c r="C30" s="719"/>
      <c r="D30" s="26" t="s">
        <v>13</v>
      </c>
      <c r="E30" s="26" t="s">
        <v>12</v>
      </c>
      <c r="F30" s="27" t="s">
        <v>33</v>
      </c>
      <c r="G30" s="26" t="s">
        <v>34</v>
      </c>
      <c r="H30" s="38" t="s">
        <v>14</v>
      </c>
    </row>
    <row r="31" spans="1:8" x14ac:dyDescent="0.3">
      <c r="A31" s="43"/>
      <c r="B31" s="724" t="s">
        <v>35</v>
      </c>
      <c r="C31" s="725"/>
      <c r="D31" s="40" t="s">
        <v>36</v>
      </c>
      <c r="E31" s="40">
        <v>1</v>
      </c>
      <c r="F31" s="45">
        <f>'[1]Estudio de Mercado'!P483</f>
        <v>102570</v>
      </c>
      <c r="G31" s="46">
        <v>0.1</v>
      </c>
      <c r="H31" s="42">
        <f>+F31*G31</f>
        <v>10257</v>
      </c>
    </row>
    <row r="32" spans="1:8" x14ac:dyDescent="0.3">
      <c r="A32" s="43"/>
      <c r="B32" s="724"/>
      <c r="C32" s="725"/>
      <c r="D32" s="47"/>
      <c r="E32" s="47"/>
      <c r="F32" s="48"/>
      <c r="G32" s="49"/>
      <c r="H32" s="42"/>
    </row>
    <row r="33" spans="1:8" x14ac:dyDescent="0.3">
      <c r="A33" s="21" t="s">
        <v>37</v>
      </c>
      <c r="B33" s="7"/>
      <c r="C33" s="7"/>
      <c r="D33" s="7"/>
      <c r="E33" s="22"/>
      <c r="F33" s="8"/>
      <c r="G33" s="7"/>
      <c r="H33" s="37">
        <f>ROUND(SUM(H31:H32),0)</f>
        <v>10257</v>
      </c>
    </row>
    <row r="34" spans="1:8" x14ac:dyDescent="0.3">
      <c r="A34" s="21"/>
      <c r="B34" s="7"/>
      <c r="C34" s="7"/>
      <c r="D34" s="7"/>
      <c r="E34" s="50"/>
      <c r="F34" s="8"/>
      <c r="G34" s="7"/>
      <c r="H34" s="51"/>
    </row>
    <row r="35" spans="1:8" x14ac:dyDescent="0.3">
      <c r="A35" s="21" t="s">
        <v>38</v>
      </c>
      <c r="B35" s="7"/>
      <c r="C35" s="7"/>
      <c r="D35" s="7"/>
      <c r="E35" s="22"/>
      <c r="F35" s="8"/>
      <c r="G35" s="7"/>
      <c r="H35" s="37">
        <f>H14+H21+H27+H33</f>
        <v>435324.35999999993</v>
      </c>
    </row>
    <row r="36" spans="1:8" x14ac:dyDescent="0.3">
      <c r="A36" s="21" t="s">
        <v>39</v>
      </c>
      <c r="B36" s="7"/>
      <c r="C36" s="7"/>
      <c r="D36" s="7"/>
      <c r="E36" s="22"/>
      <c r="F36" s="8"/>
      <c r="G36" s="7"/>
      <c r="H36" s="52">
        <f>+SUM(H37:H40)</f>
        <v>130379.64581999999</v>
      </c>
    </row>
    <row r="37" spans="1:8" x14ac:dyDescent="0.3">
      <c r="A37" s="21"/>
      <c r="B37" s="7"/>
      <c r="C37" s="7"/>
      <c r="D37" s="7"/>
      <c r="E37" s="22"/>
      <c r="F37" s="48" t="s">
        <v>40</v>
      </c>
      <c r="G37" s="53">
        <v>0.23</v>
      </c>
      <c r="H37" s="54">
        <f>+G37*H35</f>
        <v>100124.60279999999</v>
      </c>
    </row>
    <row r="38" spans="1:8" x14ac:dyDescent="0.3">
      <c r="A38" s="21"/>
      <c r="B38" s="7"/>
      <c r="C38" s="7"/>
      <c r="D38" s="7"/>
      <c r="E38" s="22"/>
      <c r="F38" s="48" t="s">
        <v>41</v>
      </c>
      <c r="G38" s="53">
        <v>0.01</v>
      </c>
      <c r="H38" s="54">
        <f>+G38*H35</f>
        <v>4353.2435999999998</v>
      </c>
    </row>
    <row r="39" spans="1:8" x14ac:dyDescent="0.3">
      <c r="A39" s="21"/>
      <c r="B39" s="7"/>
      <c r="C39" s="7"/>
      <c r="D39" s="7"/>
      <c r="E39" s="22"/>
      <c r="F39" s="48" t="s">
        <v>42</v>
      </c>
      <c r="G39" s="53">
        <v>0.05</v>
      </c>
      <c r="H39" s="54">
        <f>+G39*H35</f>
        <v>21766.217999999997</v>
      </c>
    </row>
    <row r="40" spans="1:8" x14ac:dyDescent="0.3">
      <c r="A40" s="21"/>
      <c r="B40" s="7"/>
      <c r="C40" s="7"/>
      <c r="D40" s="7"/>
      <c r="E40" s="22"/>
      <c r="F40" s="48" t="s">
        <v>43</v>
      </c>
      <c r="G40" s="53">
        <v>0.19</v>
      </c>
      <c r="H40" s="54">
        <f>+G40*H39</f>
        <v>4135.5814199999995</v>
      </c>
    </row>
    <row r="41" spans="1:8" x14ac:dyDescent="0.3">
      <c r="A41" s="21"/>
      <c r="B41" s="7"/>
      <c r="C41" s="7"/>
      <c r="D41" s="7"/>
      <c r="E41" s="22"/>
      <c r="F41" s="726" t="s">
        <v>44</v>
      </c>
      <c r="G41" s="726"/>
      <c r="H41" s="55">
        <f>+ROUND(H35+H36,0)</f>
        <v>565704</v>
      </c>
    </row>
    <row r="42" spans="1:8" x14ac:dyDescent="0.3">
      <c r="A42" s="21"/>
      <c r="B42" s="7"/>
      <c r="C42" s="7"/>
      <c r="D42" s="7"/>
      <c r="E42" s="22"/>
      <c r="F42" s="8"/>
      <c r="G42" s="7"/>
      <c r="H42" s="56"/>
    </row>
    <row r="43" spans="1:8" ht="16.2" thickBot="1" x14ac:dyDescent="0.35">
      <c r="A43" s="17"/>
      <c r="B43" s="18"/>
      <c r="C43" s="7"/>
      <c r="D43" s="7"/>
      <c r="E43" s="22"/>
      <c r="F43" s="19"/>
      <c r="G43" s="18"/>
      <c r="H43" s="20"/>
    </row>
    <row r="44" spans="1:8" ht="16.2" thickTop="1" x14ac:dyDescent="0.3">
      <c r="A44" s="6"/>
      <c r="B44" s="7"/>
      <c r="C44" s="57"/>
      <c r="D44" s="58"/>
      <c r="E44" s="57"/>
      <c r="F44" s="8"/>
      <c r="G44" s="7"/>
      <c r="H44" s="59"/>
    </row>
    <row r="45" spans="1:8" x14ac:dyDescent="0.3">
      <c r="A45" s="6"/>
      <c r="B45" s="7"/>
      <c r="C45" s="22"/>
      <c r="D45" s="7"/>
      <c r="E45" s="22"/>
      <c r="F45" s="8"/>
      <c r="G45" s="7"/>
      <c r="H45" s="59"/>
    </row>
    <row r="46" spans="1:8" x14ac:dyDescent="0.3">
      <c r="A46" s="6"/>
      <c r="B46" s="7"/>
      <c r="C46" s="22"/>
      <c r="D46" s="7"/>
      <c r="E46" s="22"/>
      <c r="F46" s="8"/>
      <c r="G46" s="7"/>
      <c r="H46" s="59"/>
    </row>
    <row r="47" spans="1:8" x14ac:dyDescent="0.3">
      <c r="A47" s="6"/>
      <c r="B47" s="7"/>
      <c r="C47" s="22"/>
      <c r="D47" s="7"/>
      <c r="E47" s="22"/>
      <c r="F47" s="8"/>
      <c r="G47" s="7"/>
      <c r="H47" s="59"/>
    </row>
    <row r="48" spans="1:8" ht="16.2" thickBot="1" x14ac:dyDescent="0.35">
      <c r="A48" s="6"/>
      <c r="B48" s="7"/>
      <c r="C48" s="7"/>
      <c r="D48" s="7"/>
      <c r="E48" s="22"/>
      <c r="F48" s="699"/>
      <c r="G48" s="699"/>
      <c r="H48" s="700"/>
    </row>
    <row r="49" spans="1:8" x14ac:dyDescent="0.3">
      <c r="A49" s="60" t="s">
        <v>45</v>
      </c>
      <c r="B49" s="61"/>
      <c r="C49" s="61"/>
      <c r="D49" s="61"/>
      <c r="E49" s="22"/>
      <c r="F49" s="8" t="s">
        <v>46</v>
      </c>
      <c r="G49" s="7"/>
      <c r="H49" s="9"/>
    </row>
    <row r="50" spans="1:8" ht="16.2" thickBot="1" x14ac:dyDescent="0.35">
      <c r="A50" s="62"/>
      <c r="B50" s="63"/>
      <c r="C50" s="63"/>
      <c r="D50" s="63"/>
      <c r="E50" s="63"/>
      <c r="F50" s="64"/>
      <c r="G50" s="63"/>
      <c r="H50" s="65"/>
    </row>
    <row r="51" spans="1:8" x14ac:dyDescent="0.3">
      <c r="A51" s="66"/>
      <c r="B51" s="67"/>
      <c r="C51" s="67"/>
      <c r="D51" s="67"/>
      <c r="E51" s="67"/>
      <c r="F51" s="68"/>
      <c r="G51" s="67"/>
      <c r="H51" s="69"/>
    </row>
    <row r="52" spans="1:8" ht="85.2" customHeight="1" thickBot="1" x14ac:dyDescent="0.55000000000000004">
      <c r="A52" s="727" t="str">
        <f>+A2</f>
        <v>REPARACIONES LOCATIVAS LABORATORIO GENETICA REGIONAL NOR OCCIDENTE DEL INSTITUTO NACIONAL DE MEDICINA LEGAL Y CIENCIAS FORENSES.</v>
      </c>
      <c r="B52" s="728"/>
      <c r="C52" s="728"/>
      <c r="D52" s="728"/>
      <c r="E52" s="728"/>
      <c r="F52" s="728"/>
      <c r="G52" s="728"/>
      <c r="H52" s="729"/>
    </row>
    <row r="53" spans="1:8" ht="16.2" thickTop="1" x14ac:dyDescent="0.3">
      <c r="A53" s="704" t="str">
        <f>+A3</f>
        <v>PRESUPUESTO SISTEMA ELÉCTRICO, ILUMINACIÓN Y ALARMAS PARA EL PROYECTO DE REPARACIONES LOCATIVAS SEDE MEDELLIN DEL  INSTITUTO NACIONAL DE MEDICINA LEGAL Y CIENCIAS FORENSES</v>
      </c>
      <c r="B53" s="705"/>
      <c r="C53" s="705"/>
      <c r="D53" s="705"/>
      <c r="E53" s="705"/>
      <c r="F53" s="705"/>
      <c r="G53" s="705"/>
      <c r="H53" s="706"/>
    </row>
    <row r="54" spans="1:8" x14ac:dyDescent="0.3">
      <c r="A54" s="707"/>
      <c r="B54" s="708"/>
      <c r="C54" s="708"/>
      <c r="D54" s="708"/>
      <c r="E54" s="708"/>
      <c r="F54" s="708"/>
      <c r="G54" s="708"/>
      <c r="H54" s="709"/>
    </row>
    <row r="55" spans="1:8" x14ac:dyDescent="0.3">
      <c r="A55" s="710" t="s">
        <v>2</v>
      </c>
      <c r="B55" s="711"/>
      <c r="C55" s="711"/>
      <c r="D55" s="711"/>
      <c r="E55" s="711"/>
      <c r="F55" s="711"/>
      <c r="G55" s="711"/>
      <c r="H55" s="712"/>
    </row>
    <row r="56" spans="1:8" x14ac:dyDescent="0.3">
      <c r="A56" s="6"/>
      <c r="B56" s="7"/>
      <c r="C56" s="7"/>
      <c r="D56" s="7"/>
      <c r="E56" s="7"/>
      <c r="F56" s="8"/>
      <c r="G56" s="7"/>
      <c r="H56" s="9"/>
    </row>
    <row r="57" spans="1:8" x14ac:dyDescent="0.3">
      <c r="A57" s="10" t="s">
        <v>3</v>
      </c>
      <c r="B57" s="11" t="str">
        <f>+'[1]BASE DEL PRESUPUESTO'!B97</f>
        <v>3.3.2</v>
      </c>
      <c r="C57" s="12" t="s">
        <v>4</v>
      </c>
      <c r="D57" s="11" t="str">
        <f>+'[1]BASE DEL PRESUPUESTO'!D97</f>
        <v>UND</v>
      </c>
      <c r="E57" s="13" t="s">
        <v>5</v>
      </c>
      <c r="F57" s="14">
        <f>H86</f>
        <v>355652.17</v>
      </c>
      <c r="G57" s="12" t="s">
        <v>6</v>
      </c>
      <c r="H57" s="15" t="str">
        <f>+H7</f>
        <v>ENERO DE 2026</v>
      </c>
    </row>
    <row r="58" spans="1:8" s="95" customFormat="1" ht="95.4" customHeight="1" x14ac:dyDescent="0.3">
      <c r="A58" s="105" t="s">
        <v>8</v>
      </c>
      <c r="B58" s="798" t="str">
        <f>+'[1]BASE DEL PRESUPUESTO'!C97</f>
        <v>Mantenimiento de sistemas de aire acondicionado 12000 BTU/18000 BTU/3600 BTU/, incluye diagnostico, mantenimiento de unidad manejadora, unidad condensadora, compresor y bomba de condensado ;(Inluye lavado, limpieza y materiales como soldaura de plata, rubatex,cinta foil de aluminio, actividades del vacio del sistema,recogida de regrigerante y suministro de liquido desincrustante, refrigerante de ser necesario, puesta a punto , pruebas de operacion  y puesta en funcionamiento, elmentos de fijacion  y demas elementos consumibles para su correcta instalacion y puesta en funcionamiento</v>
      </c>
      <c r="C58" s="798"/>
      <c r="D58" s="798"/>
      <c r="E58" s="798"/>
      <c r="F58" s="798"/>
      <c r="G58" s="798"/>
      <c r="H58" s="799"/>
    </row>
    <row r="59" spans="1:8" ht="16.2" thickBot="1" x14ac:dyDescent="0.35">
      <c r="A59" s="17"/>
      <c r="B59" s="18"/>
      <c r="C59" s="18"/>
      <c r="D59" s="18"/>
      <c r="E59" s="18"/>
      <c r="F59" s="19"/>
      <c r="G59" s="18"/>
      <c r="H59" s="20"/>
    </row>
    <row r="60" spans="1:8" ht="16.2" thickTop="1" x14ac:dyDescent="0.3">
      <c r="A60" s="21" t="s">
        <v>9</v>
      </c>
      <c r="B60" s="7"/>
      <c r="C60" s="7"/>
      <c r="D60" s="7"/>
      <c r="E60" s="22"/>
      <c r="F60" s="8"/>
      <c r="G60" s="7"/>
      <c r="H60" s="9"/>
    </row>
    <row r="61" spans="1:8" x14ac:dyDescent="0.3">
      <c r="A61" s="23" t="s">
        <v>10</v>
      </c>
      <c r="B61" s="24" t="s">
        <v>11</v>
      </c>
      <c r="C61" s="25"/>
      <c r="D61" s="25"/>
      <c r="E61" s="26" t="s">
        <v>12</v>
      </c>
      <c r="F61" s="27" t="s">
        <v>13</v>
      </c>
      <c r="G61" s="26" t="s">
        <v>14</v>
      </c>
      <c r="H61" s="28" t="s">
        <v>15</v>
      </c>
    </row>
    <row r="62" spans="1:8" ht="261.75" customHeight="1" x14ac:dyDescent="0.3">
      <c r="A62" s="29"/>
      <c r="B62" s="735" t="str">
        <f>+'[1]Estudio de Mercado'!C283</f>
        <v>Mantenimiento de sistemas de aire acondicionado 12000 BTU/18000 BTU/3600 BTU/, incluye diagnostico, mantenimiento de unidad manejadora, unidad condensadora, compresor y bomba de condensado ;(Inluye lavado, limpieza y materiales como soldaura de plata, rubatex,cinta foil de aluminio, actividades del vacio del sistema,recogida de regrigerante y suministro de liquido desincrustante, refrigerante de ser necesario, puesta a punto , pruebas de operacion  y puesta en funcionamiento, elmentos de fijacion  y demas elementos consumibles para su correcta instalacion y puesta en funcionamiento</v>
      </c>
      <c r="C62" s="736"/>
      <c r="D62" s="737"/>
      <c r="E62" s="30">
        <v>1</v>
      </c>
      <c r="F62" s="31" t="s">
        <v>18</v>
      </c>
      <c r="G62" s="32">
        <v>341753.17</v>
      </c>
      <c r="H62" s="33">
        <f>+E62*G62</f>
        <v>341753.17</v>
      </c>
    </row>
    <row r="63" spans="1:8" x14ac:dyDescent="0.3">
      <c r="A63" s="29"/>
      <c r="B63" s="715" t="s">
        <v>49</v>
      </c>
      <c r="C63" s="733"/>
      <c r="D63" s="734"/>
      <c r="E63" s="30">
        <v>1</v>
      </c>
      <c r="F63" s="31" t="s">
        <v>18</v>
      </c>
      <c r="G63" s="32">
        <f>'[1]Estudio de Mercado'!P234</f>
        <v>2556</v>
      </c>
      <c r="H63" s="33">
        <f>+E63*G63</f>
        <v>2556</v>
      </c>
    </row>
    <row r="64" spans="1:8" x14ac:dyDescent="0.3">
      <c r="A64" s="35"/>
      <c r="B64" s="715"/>
      <c r="C64" s="733"/>
      <c r="D64" s="734"/>
      <c r="E64" s="30"/>
      <c r="F64" s="31"/>
      <c r="G64" s="32"/>
      <c r="H64" s="33">
        <f>+E64*G64</f>
        <v>0</v>
      </c>
    </row>
    <row r="65" spans="1:8" x14ac:dyDescent="0.3">
      <c r="A65" s="21" t="s">
        <v>19</v>
      </c>
      <c r="B65" s="7"/>
      <c r="C65" s="7"/>
      <c r="D65" s="7"/>
      <c r="E65" s="22"/>
      <c r="F65" s="8"/>
      <c r="G65" s="7"/>
      <c r="H65" s="37">
        <f>(SUM(H62:H64))</f>
        <v>344309.17</v>
      </c>
    </row>
    <row r="66" spans="1:8" x14ac:dyDescent="0.3">
      <c r="A66" s="6"/>
      <c r="B66" s="7"/>
      <c r="C66" s="7"/>
      <c r="D66" s="7"/>
      <c r="E66" s="22"/>
      <c r="F66" s="8"/>
      <c r="G66" s="7"/>
      <c r="H66" s="9"/>
    </row>
    <row r="67" spans="1:8" x14ac:dyDescent="0.3">
      <c r="A67" s="21" t="s">
        <v>20</v>
      </c>
      <c r="B67" s="7"/>
      <c r="C67" s="7"/>
      <c r="D67" s="7"/>
      <c r="E67" s="22"/>
      <c r="F67" s="8"/>
      <c r="G67" s="7"/>
      <c r="H67" s="9"/>
    </row>
    <row r="68" spans="1:8" ht="24.75" customHeight="1" x14ac:dyDescent="0.3">
      <c r="A68" s="23" t="s">
        <v>10</v>
      </c>
      <c r="B68" s="26" t="s">
        <v>11</v>
      </c>
      <c r="C68" s="71" t="s">
        <v>12</v>
      </c>
      <c r="D68" s="26" t="s">
        <v>13</v>
      </c>
      <c r="E68" s="718" t="s">
        <v>21</v>
      </c>
      <c r="F68" s="719"/>
      <c r="G68" s="26" t="s">
        <v>47</v>
      </c>
      <c r="H68" s="38" t="s">
        <v>14</v>
      </c>
    </row>
    <row r="69" spans="1:8" ht="63" customHeight="1" x14ac:dyDescent="0.3">
      <c r="A69" s="29"/>
      <c r="B69" s="72" t="s">
        <v>23</v>
      </c>
      <c r="C69" s="40">
        <v>1</v>
      </c>
      <c r="D69" s="40" t="s">
        <v>24</v>
      </c>
      <c r="E69" s="720">
        <f>+'[1]1- CUADRILLAS'!$D$47</f>
        <v>53500</v>
      </c>
      <c r="F69" s="721"/>
      <c r="G69" s="41">
        <v>0.1</v>
      </c>
      <c r="H69" s="42">
        <f>((E69+F69)*C69)*G69</f>
        <v>5350</v>
      </c>
    </row>
    <row r="70" spans="1:8" x14ac:dyDescent="0.3">
      <c r="A70" s="43"/>
      <c r="B70" s="44"/>
      <c r="C70" s="40"/>
      <c r="D70" s="40"/>
      <c r="E70" s="722"/>
      <c r="F70" s="723"/>
      <c r="G70" s="41"/>
      <c r="H70" s="42">
        <f>((E70+F70)*C70)*G70</f>
        <v>0</v>
      </c>
    </row>
    <row r="71" spans="1:8" x14ac:dyDescent="0.3">
      <c r="A71" s="43"/>
      <c r="B71" s="44"/>
      <c r="C71" s="40"/>
      <c r="D71" s="40"/>
      <c r="E71" s="722"/>
      <c r="F71" s="723"/>
      <c r="G71" s="40"/>
      <c r="H71" s="42"/>
    </row>
    <row r="72" spans="1:8" x14ac:dyDescent="0.3">
      <c r="A72" s="21" t="s">
        <v>25</v>
      </c>
      <c r="B72" s="7"/>
      <c r="C72" s="7"/>
      <c r="D72" s="7"/>
      <c r="E72" s="22"/>
      <c r="F72" s="8"/>
      <c r="G72" s="7"/>
      <c r="H72" s="37">
        <f>(SUM(H69:H71))</f>
        <v>5350</v>
      </c>
    </row>
    <row r="73" spans="1:8" x14ac:dyDescent="0.3">
      <c r="A73" s="6"/>
      <c r="B73" s="7"/>
      <c r="C73" s="7"/>
      <c r="D73" s="7"/>
      <c r="E73" s="22"/>
      <c r="F73" s="8"/>
      <c r="G73" s="7"/>
      <c r="H73" s="9"/>
    </row>
    <row r="74" spans="1:8" x14ac:dyDescent="0.3">
      <c r="A74" s="21" t="s">
        <v>26</v>
      </c>
      <c r="B74" s="7"/>
      <c r="C74" s="7"/>
      <c r="D74" s="7"/>
      <c r="E74" s="22"/>
      <c r="F74" s="8"/>
      <c r="G74" s="7"/>
      <c r="H74" s="9"/>
    </row>
    <row r="75" spans="1:8" x14ac:dyDescent="0.3">
      <c r="A75" s="23" t="s">
        <v>10</v>
      </c>
      <c r="B75" s="718" t="s">
        <v>11</v>
      </c>
      <c r="C75" s="719"/>
      <c r="D75" s="71" t="s">
        <v>12</v>
      </c>
      <c r="E75" s="26" t="s">
        <v>13</v>
      </c>
      <c r="F75" s="27" t="s">
        <v>22</v>
      </c>
      <c r="G75" s="26" t="s">
        <v>48</v>
      </c>
      <c r="H75" s="38" t="s">
        <v>14</v>
      </c>
    </row>
    <row r="76" spans="1:8" x14ac:dyDescent="0.3">
      <c r="A76" s="43"/>
      <c r="B76" s="724" t="s">
        <v>28</v>
      </c>
      <c r="C76" s="725"/>
      <c r="D76" s="40">
        <v>1</v>
      </c>
      <c r="E76" s="40" t="s">
        <v>29</v>
      </c>
      <c r="F76" s="41">
        <v>0.08</v>
      </c>
      <c r="G76" s="102">
        <f>+H72*0.1</f>
        <v>535</v>
      </c>
      <c r="H76" s="42">
        <f>+G76*D76*F76</f>
        <v>42.800000000000004</v>
      </c>
    </row>
    <row r="77" spans="1:8" x14ac:dyDescent="0.3">
      <c r="A77" s="43"/>
      <c r="B77" s="724" t="s">
        <v>51</v>
      </c>
      <c r="C77" s="725"/>
      <c r="D77" s="40">
        <v>1</v>
      </c>
      <c r="E77" s="40" t="s">
        <v>29</v>
      </c>
      <c r="F77" s="41">
        <v>0.04</v>
      </c>
      <c r="G77" s="40">
        <f>'[1]Estudio de Mercado'!P476</f>
        <v>20518.208000000002</v>
      </c>
      <c r="H77" s="42">
        <f>+G77*D77*F77</f>
        <v>820.72832000000017</v>
      </c>
    </row>
    <row r="78" spans="1:8" x14ac:dyDescent="0.3">
      <c r="A78" s="21" t="s">
        <v>31</v>
      </c>
      <c r="B78" s="7"/>
      <c r="C78" s="7"/>
      <c r="D78" s="7"/>
      <c r="E78" s="22"/>
      <c r="F78" s="8"/>
      <c r="G78" s="7"/>
      <c r="H78" s="37">
        <f>ROUND(SUM(H76:H77),0)</f>
        <v>864</v>
      </c>
    </row>
    <row r="79" spans="1:8" x14ac:dyDescent="0.3">
      <c r="A79" s="6"/>
      <c r="B79" s="7"/>
      <c r="C79" s="7"/>
      <c r="D79" s="7"/>
      <c r="E79" s="22"/>
      <c r="F79" s="8"/>
      <c r="G79" s="7"/>
      <c r="H79" s="9"/>
    </row>
    <row r="80" spans="1:8" x14ac:dyDescent="0.3">
      <c r="A80" s="21" t="s">
        <v>32</v>
      </c>
      <c r="B80" s="7"/>
      <c r="C80" s="7"/>
      <c r="D80" s="7"/>
      <c r="E80" s="22"/>
      <c r="F80" s="8"/>
      <c r="G80" s="7"/>
      <c r="H80" s="9"/>
    </row>
    <row r="81" spans="1:8" x14ac:dyDescent="0.3">
      <c r="A81" s="23" t="s">
        <v>10</v>
      </c>
      <c r="B81" s="718" t="s">
        <v>11</v>
      </c>
      <c r="C81" s="719"/>
      <c r="D81" s="26" t="s">
        <v>13</v>
      </c>
      <c r="E81" s="26" t="s">
        <v>12</v>
      </c>
      <c r="F81" s="27" t="s">
        <v>33</v>
      </c>
      <c r="G81" s="26" t="s">
        <v>34</v>
      </c>
      <c r="H81" s="38" t="s">
        <v>14</v>
      </c>
    </row>
    <row r="82" spans="1:8" x14ac:dyDescent="0.3">
      <c r="A82" s="43"/>
      <c r="B82" s="724" t="s">
        <v>35</v>
      </c>
      <c r="C82" s="725"/>
      <c r="D82" s="40" t="s">
        <v>36</v>
      </c>
      <c r="E82" s="40">
        <v>1</v>
      </c>
      <c r="F82" s="45">
        <f>'[1]Estudio de Mercado'!P483</f>
        <v>102570</v>
      </c>
      <c r="G82" s="46">
        <v>0.05</v>
      </c>
      <c r="H82" s="42">
        <f>+F82*G82</f>
        <v>5128.5</v>
      </c>
    </row>
    <row r="83" spans="1:8" x14ac:dyDescent="0.3">
      <c r="A83" s="43"/>
      <c r="B83" s="724"/>
      <c r="C83" s="725"/>
      <c r="D83" s="47"/>
      <c r="E83" s="47"/>
      <c r="F83" s="48"/>
      <c r="G83" s="49"/>
      <c r="H83" s="42"/>
    </row>
    <row r="84" spans="1:8" x14ac:dyDescent="0.3">
      <c r="A84" s="21" t="s">
        <v>37</v>
      </c>
      <c r="B84" s="7"/>
      <c r="C84" s="7"/>
      <c r="D84" s="7"/>
      <c r="E84" s="22"/>
      <c r="F84" s="8"/>
      <c r="G84" s="7"/>
      <c r="H84" s="37">
        <f>ROUND(SUM(H82:H83),0)</f>
        <v>5129</v>
      </c>
    </row>
    <row r="85" spans="1:8" x14ac:dyDescent="0.3">
      <c r="A85" s="21"/>
      <c r="B85" s="7"/>
      <c r="C85" s="7"/>
      <c r="D85" s="7"/>
      <c r="E85" s="50"/>
      <c r="F85" s="8"/>
      <c r="G85" s="7"/>
      <c r="H85" s="51"/>
    </row>
    <row r="86" spans="1:8" x14ac:dyDescent="0.3">
      <c r="A86" s="21" t="s">
        <v>38</v>
      </c>
      <c r="B86" s="7"/>
      <c r="C86" s="7"/>
      <c r="D86" s="7"/>
      <c r="E86" s="22"/>
      <c r="F86" s="8"/>
      <c r="G86" s="7"/>
      <c r="H86" s="37">
        <f>H65+H72+H78+H84</f>
        <v>355652.17</v>
      </c>
    </row>
    <row r="87" spans="1:8" x14ac:dyDescent="0.3">
      <c r="A87" s="21" t="s">
        <v>39</v>
      </c>
      <c r="B87" s="7"/>
      <c r="C87" s="7"/>
      <c r="D87" s="7"/>
      <c r="E87" s="22"/>
      <c r="F87" s="8"/>
      <c r="G87" s="7"/>
      <c r="H87" s="52">
        <f>+SUM(H88:H91)</f>
        <v>106517.824915</v>
      </c>
    </row>
    <row r="88" spans="1:8" x14ac:dyDescent="0.3">
      <c r="A88" s="21"/>
      <c r="B88" s="7"/>
      <c r="C88" s="7"/>
      <c r="D88" s="7"/>
      <c r="E88" s="22"/>
      <c r="F88" s="48" t="s">
        <v>40</v>
      </c>
      <c r="G88" s="53">
        <v>0.23</v>
      </c>
      <c r="H88" s="54">
        <f>+G88*H86</f>
        <v>81799.999100000001</v>
      </c>
    </row>
    <row r="89" spans="1:8" x14ac:dyDescent="0.3">
      <c r="A89" s="21"/>
      <c r="B89" s="7"/>
      <c r="C89" s="7"/>
      <c r="D89" s="7"/>
      <c r="E89" s="22"/>
      <c r="F89" s="48" t="s">
        <v>41</v>
      </c>
      <c r="G89" s="53">
        <v>0.01</v>
      </c>
      <c r="H89" s="54">
        <f>+G89*H86</f>
        <v>3556.5216999999998</v>
      </c>
    </row>
    <row r="90" spans="1:8" x14ac:dyDescent="0.3">
      <c r="A90" s="21"/>
      <c r="B90" s="7"/>
      <c r="C90" s="7"/>
      <c r="D90" s="7"/>
      <c r="E90" s="22"/>
      <c r="F90" s="48" t="s">
        <v>42</v>
      </c>
      <c r="G90" s="53">
        <v>0.05</v>
      </c>
      <c r="H90" s="54">
        <f>+G90*H86</f>
        <v>17782.608499999998</v>
      </c>
    </row>
    <row r="91" spans="1:8" x14ac:dyDescent="0.3">
      <c r="A91" s="21"/>
      <c r="B91" s="7"/>
      <c r="C91" s="7"/>
      <c r="D91" s="7"/>
      <c r="E91" s="22"/>
      <c r="F91" s="48" t="s">
        <v>43</v>
      </c>
      <c r="G91" s="53">
        <v>0.19</v>
      </c>
      <c r="H91" s="54">
        <f>+G91*H90</f>
        <v>3378.6956149999996</v>
      </c>
    </row>
    <row r="92" spans="1:8" x14ac:dyDescent="0.3">
      <c r="A92" s="21"/>
      <c r="B92" s="7"/>
      <c r="C92" s="7"/>
      <c r="D92" s="7"/>
      <c r="E92" s="22"/>
      <c r="F92" s="726" t="s">
        <v>44</v>
      </c>
      <c r="G92" s="726"/>
      <c r="H92" s="55">
        <f>+ROUND(H86+H87,0)</f>
        <v>462170</v>
      </c>
    </row>
    <row r="93" spans="1:8" x14ac:dyDescent="0.3">
      <c r="A93" s="21"/>
      <c r="B93" s="7"/>
      <c r="C93" s="7"/>
      <c r="D93" s="7"/>
      <c r="E93" s="22"/>
      <c r="F93" s="8"/>
      <c r="G93" s="7"/>
      <c r="H93" s="56"/>
    </row>
    <row r="94" spans="1:8" ht="16.2" thickBot="1" x14ac:dyDescent="0.35">
      <c r="A94" s="17"/>
      <c r="B94" s="18"/>
      <c r="C94" s="7"/>
      <c r="D94" s="7"/>
      <c r="E94" s="22"/>
      <c r="F94" s="19"/>
      <c r="G94" s="18"/>
      <c r="H94" s="20"/>
    </row>
    <row r="95" spans="1:8" ht="16.2" thickTop="1" x14ac:dyDescent="0.3">
      <c r="A95" s="6"/>
      <c r="B95" s="7"/>
      <c r="C95" s="57"/>
      <c r="D95" s="58"/>
      <c r="E95" s="57"/>
      <c r="F95" s="8"/>
      <c r="G95" s="7"/>
      <c r="H95" s="59"/>
    </row>
    <row r="96" spans="1:8" x14ac:dyDescent="0.3">
      <c r="A96" s="6"/>
      <c r="B96" s="7"/>
      <c r="C96" s="22"/>
      <c r="D96" s="7"/>
      <c r="E96" s="22"/>
      <c r="F96" s="8"/>
      <c r="G96" s="7"/>
      <c r="H96" s="59"/>
    </row>
    <row r="97" spans="1:8" x14ac:dyDescent="0.3">
      <c r="A97" s="6"/>
      <c r="B97" s="7"/>
      <c r="C97" s="22"/>
      <c r="D97" s="7"/>
      <c r="E97" s="22"/>
      <c r="F97" s="8"/>
      <c r="G97" s="7"/>
      <c r="H97" s="59"/>
    </row>
    <row r="98" spans="1:8" x14ac:dyDescent="0.3">
      <c r="A98" s="6"/>
      <c r="B98" s="7"/>
      <c r="C98" s="22"/>
      <c r="D98" s="7"/>
      <c r="E98" s="22"/>
      <c r="F98" s="8"/>
      <c r="G98" s="7"/>
      <c r="H98" s="59"/>
    </row>
    <row r="99" spans="1:8" ht="16.2" thickBot="1" x14ac:dyDescent="0.35">
      <c r="A99" s="6"/>
      <c r="B99" s="7"/>
      <c r="C99" s="7"/>
      <c r="D99" s="7"/>
      <c r="E99" s="22"/>
      <c r="F99" s="699"/>
      <c r="G99" s="699"/>
      <c r="H99" s="700"/>
    </row>
    <row r="100" spans="1:8" x14ac:dyDescent="0.3">
      <c r="A100" s="60" t="s">
        <v>45</v>
      </c>
      <c r="B100" s="61"/>
      <c r="C100" s="61"/>
      <c r="D100" s="61"/>
      <c r="E100" s="22"/>
      <c r="F100" s="8" t="s">
        <v>46</v>
      </c>
      <c r="G100" s="7"/>
      <c r="H100" s="9"/>
    </row>
    <row r="101" spans="1:8" ht="16.2" thickBot="1" x14ac:dyDescent="0.35">
      <c r="A101" s="62"/>
      <c r="B101" s="63"/>
      <c r="C101" s="63"/>
      <c r="D101" s="63"/>
      <c r="E101" s="63"/>
      <c r="F101" s="64"/>
      <c r="G101" s="63"/>
      <c r="H101" s="65"/>
    </row>
    <row r="102" spans="1:8" x14ac:dyDescent="0.3">
      <c r="A102" s="66"/>
      <c r="B102" s="67"/>
      <c r="C102" s="67"/>
      <c r="D102" s="67"/>
      <c r="E102" s="67"/>
      <c r="F102" s="68"/>
      <c r="G102" s="67"/>
      <c r="H102" s="69"/>
    </row>
    <row r="103" spans="1:8" ht="83.4" customHeight="1" thickBot="1" x14ac:dyDescent="0.55000000000000004">
      <c r="A103" s="727" t="str">
        <f>+A2</f>
        <v>REPARACIONES LOCATIVAS LABORATORIO GENETICA REGIONAL NOR OCCIDENTE DEL INSTITUTO NACIONAL DE MEDICINA LEGAL Y CIENCIAS FORENSES.</v>
      </c>
      <c r="B103" s="728"/>
      <c r="C103" s="728"/>
      <c r="D103" s="728"/>
      <c r="E103" s="728"/>
      <c r="F103" s="728"/>
      <c r="G103" s="728"/>
      <c r="H103" s="729"/>
    </row>
    <row r="104" spans="1:8" ht="16.2" thickTop="1" x14ac:dyDescent="0.3">
      <c r="A104" s="704" t="str">
        <f>+A3</f>
        <v>PRESUPUESTO SISTEMA ELÉCTRICO, ILUMINACIÓN Y ALARMAS PARA EL PROYECTO DE REPARACIONES LOCATIVAS SEDE MEDELLIN DEL  INSTITUTO NACIONAL DE MEDICINA LEGAL Y CIENCIAS FORENSES</v>
      </c>
      <c r="B104" s="705"/>
      <c r="C104" s="705"/>
      <c r="D104" s="705"/>
      <c r="E104" s="705"/>
      <c r="F104" s="705"/>
      <c r="G104" s="705"/>
      <c r="H104" s="706"/>
    </row>
    <row r="105" spans="1:8" x14ac:dyDescent="0.3">
      <c r="A105" s="707"/>
      <c r="B105" s="708"/>
      <c r="C105" s="708"/>
      <c r="D105" s="708"/>
      <c r="E105" s="708"/>
      <c r="F105" s="708"/>
      <c r="G105" s="708"/>
      <c r="H105" s="709"/>
    </row>
    <row r="106" spans="1:8" x14ac:dyDescent="0.3">
      <c r="A106" s="710" t="s">
        <v>2</v>
      </c>
      <c r="B106" s="711"/>
      <c r="C106" s="711"/>
      <c r="D106" s="711"/>
      <c r="E106" s="711"/>
      <c r="F106" s="711"/>
      <c r="G106" s="711"/>
      <c r="H106" s="712"/>
    </row>
    <row r="107" spans="1:8" x14ac:dyDescent="0.3">
      <c r="A107" s="6"/>
      <c r="B107" s="7"/>
      <c r="C107" s="7"/>
      <c r="D107" s="7"/>
      <c r="E107" s="7"/>
      <c r="F107" s="8"/>
      <c r="G107" s="7"/>
      <c r="H107" s="9"/>
    </row>
    <row r="108" spans="1:8" x14ac:dyDescent="0.3">
      <c r="A108" s="10" t="s">
        <v>3</v>
      </c>
      <c r="B108" s="11" t="str">
        <f>+'[1]BASE DEL PRESUPUESTO'!B98</f>
        <v>3.3.3</v>
      </c>
      <c r="C108" s="12" t="s">
        <v>4</v>
      </c>
      <c r="D108" s="11" t="str">
        <f>+'[1]BASE DEL PRESUPUESTO'!D98</f>
        <v>UND</v>
      </c>
      <c r="E108" s="13" t="s">
        <v>5</v>
      </c>
      <c r="F108" s="14">
        <f>H139</f>
        <v>13752785.689999999</v>
      </c>
      <c r="G108" s="12" t="s">
        <v>6</v>
      </c>
      <c r="H108" s="15" t="str">
        <f>+H7</f>
        <v>ENERO DE 2026</v>
      </c>
    </row>
    <row r="109" spans="1:8" ht="95.4" customHeight="1" x14ac:dyDescent="0.3">
      <c r="A109" s="16" t="s">
        <v>8</v>
      </c>
      <c r="B109" s="713" t="str">
        <f>+'[1]BASE DEL PRESUPUESTO'!C98</f>
        <v xml:space="preserve">Suministro e instalación de aire acondicionado inverter tipo mini split de una capacidad de 36.000 BTU, 208V para el area de trascripción, con refrigerante ecologico, incluye el suministro de tubria de descarga y succion acorde con las UDes condensadoras y evaporadoras con su respectivo aislamiento termico, acometida de fuerza y control entre  la UD evaporadora a UD condensadora (distancia aproximada 6 ML). Dentro del presupuesto se debe considerar la base soporte para la UD condensadora, pasa muro con su respectivo resane e impermeabilizacion para evitar el ingreso de agua al recinto, incluir bomba de condensado para la condensacion.  (incluye todos los materiales necesarios para su correcta ejecución, instalacion y puesta en funcionamiento) </v>
      </c>
      <c r="C109" s="713"/>
      <c r="D109" s="713"/>
      <c r="E109" s="713"/>
      <c r="F109" s="713"/>
      <c r="G109" s="713"/>
      <c r="H109" s="714"/>
    </row>
    <row r="110" spans="1:8" ht="16.2" thickBot="1" x14ac:dyDescent="0.35">
      <c r="A110" s="17"/>
      <c r="B110" s="18"/>
      <c r="C110" s="18"/>
      <c r="D110" s="18"/>
      <c r="E110" s="18"/>
      <c r="F110" s="19"/>
      <c r="G110" s="18"/>
      <c r="H110" s="20"/>
    </row>
    <row r="111" spans="1:8" ht="16.2" thickTop="1" x14ac:dyDescent="0.3">
      <c r="A111" s="21" t="s">
        <v>9</v>
      </c>
      <c r="B111" s="7"/>
      <c r="C111" s="7"/>
      <c r="D111" s="7"/>
      <c r="E111" s="22"/>
      <c r="F111" s="8"/>
      <c r="G111" s="7"/>
      <c r="H111" s="9"/>
    </row>
    <row r="112" spans="1:8" x14ac:dyDescent="0.3">
      <c r="A112" s="23" t="s">
        <v>10</v>
      </c>
      <c r="B112" s="24" t="s">
        <v>11</v>
      </c>
      <c r="C112" s="25"/>
      <c r="D112" s="25"/>
      <c r="E112" s="26" t="s">
        <v>12</v>
      </c>
      <c r="F112" s="27" t="s">
        <v>13</v>
      </c>
      <c r="G112" s="26" t="s">
        <v>14</v>
      </c>
      <c r="H112" s="28" t="s">
        <v>15</v>
      </c>
    </row>
    <row r="113" spans="1:8" s="95" customFormat="1" ht="244.2" customHeight="1" x14ac:dyDescent="0.3">
      <c r="A113" s="90"/>
      <c r="B113" s="795" t="str">
        <f>+'[1]Estudio de Mercado'!C284</f>
        <v xml:space="preserve">Suministro e instalación de aire acondicionado inverter tipo mini split de una capacidad de 36.000 BTU, 208V para el area de trascripción, con refrigerante ecologico, incluye el suministro de tubria de descarga y succion acorde con las unidades condensadoras y evaporadoras con su respectivo aislamiento termico, acometida de fuerza y control entre  la unidad evaporadora a unidad condensadora (distancia aproximada 6 metros). Dentro del presupuesto se debe considerar la base soporte para la unidad condensadora, pasa muro con su respectivo resane e impermeabilizacion para evitar el ingreso de agua al recinto, incluir bomba de consesado para la condensacion.  </v>
      </c>
      <c r="C113" s="796"/>
      <c r="D113" s="797"/>
      <c r="E113" s="106">
        <v>1</v>
      </c>
      <c r="F113" s="107" t="s">
        <v>13</v>
      </c>
      <c r="G113" s="93">
        <v>13690351.689999999</v>
      </c>
      <c r="H113" s="94">
        <f t="shared" ref="H113:H118" si="0">+E113*G113</f>
        <v>13690351.689999999</v>
      </c>
    </row>
    <row r="114" spans="1:8" x14ac:dyDescent="0.3">
      <c r="A114" s="29"/>
      <c r="B114" s="715" t="s">
        <v>49</v>
      </c>
      <c r="C114" s="733"/>
      <c r="D114" s="734"/>
      <c r="E114" s="30">
        <v>1</v>
      </c>
      <c r="F114" s="31" t="s">
        <v>18</v>
      </c>
      <c r="G114" s="32">
        <f>'[1]Estudio de Mercado'!P234</f>
        <v>2556</v>
      </c>
      <c r="H114" s="33">
        <f t="shared" si="0"/>
        <v>2556</v>
      </c>
    </row>
    <row r="115" spans="1:8" x14ac:dyDescent="0.3">
      <c r="A115" s="29"/>
      <c r="B115" s="715"/>
      <c r="C115" s="733"/>
      <c r="D115" s="734"/>
      <c r="E115" s="30"/>
      <c r="F115" s="31"/>
      <c r="G115" s="32"/>
      <c r="H115" s="33">
        <f t="shared" si="0"/>
        <v>0</v>
      </c>
    </row>
    <row r="116" spans="1:8" x14ac:dyDescent="0.3">
      <c r="A116" s="29"/>
      <c r="B116" s="715"/>
      <c r="C116" s="716"/>
      <c r="D116" s="717"/>
      <c r="E116" s="30"/>
      <c r="F116" s="70"/>
      <c r="G116" s="34"/>
      <c r="H116" s="33">
        <f t="shared" si="0"/>
        <v>0</v>
      </c>
    </row>
    <row r="117" spans="1:8" x14ac:dyDescent="0.3">
      <c r="A117" s="35"/>
      <c r="B117" s="715"/>
      <c r="C117" s="733"/>
      <c r="D117" s="734"/>
      <c r="E117" s="30"/>
      <c r="F117" s="31"/>
      <c r="G117" s="34"/>
      <c r="H117" s="33">
        <f t="shared" si="0"/>
        <v>0</v>
      </c>
    </row>
    <row r="118" spans="1:8" x14ac:dyDescent="0.3">
      <c r="A118" s="35"/>
      <c r="B118" s="715"/>
      <c r="C118" s="733"/>
      <c r="D118" s="734"/>
      <c r="E118" s="30"/>
      <c r="F118" s="31"/>
      <c r="G118" s="32"/>
      <c r="H118" s="33">
        <f t="shared" si="0"/>
        <v>0</v>
      </c>
    </row>
    <row r="119" spans="1:8" x14ac:dyDescent="0.3">
      <c r="A119" s="21" t="s">
        <v>19</v>
      </c>
      <c r="B119" s="7"/>
      <c r="C119" s="7"/>
      <c r="D119" s="7"/>
      <c r="E119" s="22"/>
      <c r="F119" s="8"/>
      <c r="G119" s="7"/>
      <c r="H119" s="37">
        <f>(SUM(H113:H118))</f>
        <v>13692907.689999999</v>
      </c>
    </row>
    <row r="120" spans="1:8" x14ac:dyDescent="0.3">
      <c r="A120" s="6"/>
      <c r="B120" s="7"/>
      <c r="C120" s="7"/>
      <c r="D120" s="7"/>
      <c r="E120" s="22"/>
      <c r="F120" s="8"/>
      <c r="G120" s="7"/>
      <c r="H120" s="9"/>
    </row>
    <row r="121" spans="1:8" x14ac:dyDescent="0.3">
      <c r="A121" s="21" t="s">
        <v>20</v>
      </c>
      <c r="B121" s="7"/>
      <c r="C121" s="7"/>
      <c r="D121" s="7"/>
      <c r="E121" s="22"/>
      <c r="F121" s="8"/>
      <c r="G121" s="7"/>
      <c r="H121" s="9"/>
    </row>
    <row r="122" spans="1:8" ht="24.75" customHeight="1" x14ac:dyDescent="0.3">
      <c r="A122" s="23" t="s">
        <v>10</v>
      </c>
      <c r="B122" s="26" t="s">
        <v>11</v>
      </c>
      <c r="C122" s="71" t="s">
        <v>12</v>
      </c>
      <c r="D122" s="26" t="s">
        <v>13</v>
      </c>
      <c r="E122" s="718" t="s">
        <v>21</v>
      </c>
      <c r="F122" s="719"/>
      <c r="G122" s="26" t="s">
        <v>47</v>
      </c>
      <c r="H122" s="38" t="s">
        <v>14</v>
      </c>
    </row>
    <row r="123" spans="1:8" ht="49.5" customHeight="1" x14ac:dyDescent="0.3">
      <c r="A123" s="29"/>
      <c r="B123" s="72" t="s">
        <v>23</v>
      </c>
      <c r="C123" s="40">
        <v>1</v>
      </c>
      <c r="D123" s="40" t="s">
        <v>24</v>
      </c>
      <c r="E123" s="720">
        <f>+'[1]1- CUADRILLAS'!$D$47</f>
        <v>53500</v>
      </c>
      <c r="F123" s="721"/>
      <c r="G123" s="41">
        <v>1</v>
      </c>
      <c r="H123" s="42">
        <f>((E123+F123)*C123)*G123</f>
        <v>53500</v>
      </c>
    </row>
    <row r="124" spans="1:8" x14ac:dyDescent="0.3">
      <c r="A124" s="43"/>
      <c r="B124" s="44"/>
      <c r="C124" s="40"/>
      <c r="D124" s="40"/>
      <c r="E124" s="722"/>
      <c r="F124" s="723"/>
      <c r="G124" s="40"/>
      <c r="H124" s="42"/>
    </row>
    <row r="125" spans="1:8" x14ac:dyDescent="0.3">
      <c r="A125" s="21" t="s">
        <v>25</v>
      </c>
      <c r="B125" s="7"/>
      <c r="C125" s="7"/>
      <c r="D125" s="7"/>
      <c r="E125" s="22"/>
      <c r="F125" s="8"/>
      <c r="G125" s="7"/>
      <c r="H125" s="37">
        <f>(SUM(H123:H124))</f>
        <v>53500</v>
      </c>
    </row>
    <row r="126" spans="1:8" x14ac:dyDescent="0.3">
      <c r="A126" s="6"/>
      <c r="B126" s="7"/>
      <c r="C126" s="7"/>
      <c r="D126" s="7"/>
      <c r="E126" s="22"/>
      <c r="F126" s="8"/>
      <c r="G126" s="7"/>
      <c r="H126" s="9"/>
    </row>
    <row r="127" spans="1:8" x14ac:dyDescent="0.3">
      <c r="A127" s="21" t="s">
        <v>26</v>
      </c>
      <c r="B127" s="7"/>
      <c r="C127" s="7"/>
      <c r="D127" s="7"/>
      <c r="E127" s="22"/>
      <c r="F127" s="8"/>
      <c r="G127" s="7"/>
      <c r="H127" s="9"/>
    </row>
    <row r="128" spans="1:8" x14ac:dyDescent="0.3">
      <c r="A128" s="23" t="s">
        <v>10</v>
      </c>
      <c r="B128" s="718" t="s">
        <v>11</v>
      </c>
      <c r="C128" s="719"/>
      <c r="D128" s="71" t="s">
        <v>12</v>
      </c>
      <c r="E128" s="26" t="s">
        <v>13</v>
      </c>
      <c r="F128" s="27" t="s">
        <v>22</v>
      </c>
      <c r="G128" s="26" t="s">
        <v>48</v>
      </c>
      <c r="H128" s="38" t="s">
        <v>14</v>
      </c>
    </row>
    <row r="129" spans="1:8" x14ac:dyDescent="0.3">
      <c r="A129" s="43"/>
      <c r="B129" s="724" t="s">
        <v>28</v>
      </c>
      <c r="C129" s="725"/>
      <c r="D129" s="40">
        <v>1</v>
      </c>
      <c r="E129" s="40" t="s">
        <v>29</v>
      </c>
      <c r="F129" s="41">
        <v>0.08</v>
      </c>
      <c r="G129" s="102">
        <f>+H125*0.1</f>
        <v>5350</v>
      </c>
      <c r="H129" s="42">
        <f>+G129*D129*F129</f>
        <v>428</v>
      </c>
    </row>
    <row r="130" spans="1:8" x14ac:dyDescent="0.3">
      <c r="A130" s="43"/>
      <c r="B130" s="724" t="s">
        <v>51</v>
      </c>
      <c r="C130" s="725"/>
      <c r="D130" s="40">
        <v>1</v>
      </c>
      <c r="E130" s="40" t="s">
        <v>29</v>
      </c>
      <c r="F130" s="41">
        <v>0.04</v>
      </c>
      <c r="G130" s="40">
        <f>'[1]Estudio de Mercado'!$P$476</f>
        <v>20518.208000000002</v>
      </c>
      <c r="H130" s="42">
        <f>+G130*D130*F130</f>
        <v>820.72832000000017</v>
      </c>
    </row>
    <row r="131" spans="1:8" x14ac:dyDescent="0.3">
      <c r="A131" s="21" t="s">
        <v>31</v>
      </c>
      <c r="B131" s="7"/>
      <c r="C131" s="7"/>
      <c r="D131" s="7"/>
      <c r="E131" s="22"/>
      <c r="F131" s="8"/>
      <c r="G131" s="7"/>
      <c r="H131" s="37">
        <f>ROUND(SUM(H129:H130),0)</f>
        <v>1249</v>
      </c>
    </row>
    <row r="132" spans="1:8" x14ac:dyDescent="0.3">
      <c r="A132" s="6"/>
      <c r="B132" s="7"/>
      <c r="C132" s="7"/>
      <c r="D132" s="7"/>
      <c r="E132" s="22"/>
      <c r="F132" s="8"/>
      <c r="G132" s="7"/>
      <c r="H132" s="9"/>
    </row>
    <row r="133" spans="1:8" x14ac:dyDescent="0.3">
      <c r="A133" s="21" t="s">
        <v>32</v>
      </c>
      <c r="B133" s="7"/>
      <c r="C133" s="7"/>
      <c r="D133" s="7"/>
      <c r="E133" s="22"/>
      <c r="F133" s="8"/>
      <c r="G133" s="7"/>
      <c r="H133" s="9"/>
    </row>
    <row r="134" spans="1:8" x14ac:dyDescent="0.3">
      <c r="A134" s="23" t="s">
        <v>10</v>
      </c>
      <c r="B134" s="718" t="s">
        <v>11</v>
      </c>
      <c r="C134" s="719"/>
      <c r="D134" s="26" t="s">
        <v>13</v>
      </c>
      <c r="E134" s="26" t="s">
        <v>12</v>
      </c>
      <c r="F134" s="27" t="s">
        <v>33</v>
      </c>
      <c r="G134" s="26" t="s">
        <v>34</v>
      </c>
      <c r="H134" s="38" t="s">
        <v>14</v>
      </c>
    </row>
    <row r="135" spans="1:8" x14ac:dyDescent="0.3">
      <c r="A135" s="43"/>
      <c r="B135" s="724" t="s">
        <v>35</v>
      </c>
      <c r="C135" s="725"/>
      <c r="D135" s="40" t="s">
        <v>36</v>
      </c>
      <c r="E135" s="40">
        <v>1</v>
      </c>
      <c r="F135" s="45">
        <f>'[1]Estudio de Mercado'!P483</f>
        <v>102570</v>
      </c>
      <c r="G135" s="46">
        <v>0.05</v>
      </c>
      <c r="H135" s="42">
        <f>+F135*G135</f>
        <v>5128.5</v>
      </c>
    </row>
    <row r="136" spans="1:8" x14ac:dyDescent="0.3">
      <c r="A136" s="43"/>
      <c r="B136" s="724"/>
      <c r="C136" s="725"/>
      <c r="D136" s="47"/>
      <c r="E136" s="47"/>
      <c r="F136" s="48"/>
      <c r="G136" s="49"/>
      <c r="H136" s="42"/>
    </row>
    <row r="137" spans="1:8" x14ac:dyDescent="0.3">
      <c r="A137" s="21" t="s">
        <v>37</v>
      </c>
      <c r="B137" s="7"/>
      <c r="C137" s="7"/>
      <c r="D137" s="7"/>
      <c r="E137" s="22"/>
      <c r="F137" s="8"/>
      <c r="G137" s="7"/>
      <c r="H137" s="37">
        <f>ROUND(SUM(H135:H136),0)</f>
        <v>5129</v>
      </c>
    </row>
    <row r="138" spans="1:8" x14ac:dyDescent="0.3">
      <c r="A138" s="21"/>
      <c r="B138" s="7"/>
      <c r="C138" s="7"/>
      <c r="D138" s="7"/>
      <c r="E138" s="50"/>
      <c r="F138" s="8"/>
      <c r="G138" s="7"/>
      <c r="H138" s="51"/>
    </row>
    <row r="139" spans="1:8" x14ac:dyDescent="0.3">
      <c r="A139" s="21" t="s">
        <v>38</v>
      </c>
      <c r="B139" s="7"/>
      <c r="C139" s="7"/>
      <c r="D139" s="7"/>
      <c r="E139" s="22"/>
      <c r="F139" s="8"/>
      <c r="G139" s="7"/>
      <c r="H139" s="37">
        <f>H119+H125+H131+H137</f>
        <v>13752785.689999999</v>
      </c>
    </row>
    <row r="140" spans="1:8" x14ac:dyDescent="0.3">
      <c r="A140" s="21" t="s">
        <v>39</v>
      </c>
      <c r="B140" s="7"/>
      <c r="C140" s="7"/>
      <c r="D140" s="7"/>
      <c r="E140" s="22"/>
      <c r="F140" s="8"/>
      <c r="G140" s="7"/>
      <c r="H140" s="52">
        <f>+SUM(H141:H144)</f>
        <v>4118959.3141549998</v>
      </c>
    </row>
    <row r="141" spans="1:8" x14ac:dyDescent="0.3">
      <c r="A141" s="21"/>
      <c r="B141" s="7"/>
      <c r="C141" s="7"/>
      <c r="D141" s="7"/>
      <c r="E141" s="22"/>
      <c r="F141" s="48" t="s">
        <v>40</v>
      </c>
      <c r="G141" s="53">
        <v>0.23</v>
      </c>
      <c r="H141" s="54">
        <f>+G141*H139</f>
        <v>3163140.7086999998</v>
      </c>
    </row>
    <row r="142" spans="1:8" x14ac:dyDescent="0.3">
      <c r="A142" s="21"/>
      <c r="B142" s="7"/>
      <c r="C142" s="7"/>
      <c r="D142" s="7"/>
      <c r="E142" s="22"/>
      <c r="F142" s="48" t="s">
        <v>41</v>
      </c>
      <c r="G142" s="53">
        <v>0.01</v>
      </c>
      <c r="H142" s="54">
        <f>+G142*H139</f>
        <v>137527.85689999998</v>
      </c>
    </row>
    <row r="143" spans="1:8" x14ac:dyDescent="0.3">
      <c r="A143" s="21"/>
      <c r="B143" s="7"/>
      <c r="C143" s="7"/>
      <c r="D143" s="7"/>
      <c r="E143" s="22"/>
      <c r="F143" s="48" t="s">
        <v>42</v>
      </c>
      <c r="G143" s="53">
        <v>0.05</v>
      </c>
      <c r="H143" s="54">
        <f>+G143*H139</f>
        <v>687639.28450000007</v>
      </c>
    </row>
    <row r="144" spans="1:8" x14ac:dyDescent="0.3">
      <c r="A144" s="21"/>
      <c r="B144" s="7"/>
      <c r="C144" s="7"/>
      <c r="D144" s="7"/>
      <c r="E144" s="22"/>
      <c r="F144" s="48" t="s">
        <v>43</v>
      </c>
      <c r="G144" s="53">
        <v>0.19</v>
      </c>
      <c r="H144" s="54">
        <f>+G144*H143</f>
        <v>130651.46405500002</v>
      </c>
    </row>
    <row r="145" spans="1:8" x14ac:dyDescent="0.3">
      <c r="A145" s="21"/>
      <c r="B145" s="7"/>
      <c r="C145" s="7"/>
      <c r="D145" s="7"/>
      <c r="E145" s="22"/>
      <c r="F145" s="726" t="s">
        <v>44</v>
      </c>
      <c r="G145" s="726"/>
      <c r="H145" s="55">
        <f>+ROUND(H139+H140,0)</f>
        <v>17871745</v>
      </c>
    </row>
    <row r="146" spans="1:8" x14ac:dyDescent="0.3">
      <c r="A146" s="21"/>
      <c r="B146" s="7"/>
      <c r="C146" s="7"/>
      <c r="D146" s="7"/>
      <c r="E146" s="22"/>
      <c r="F146" s="8"/>
      <c r="G146" s="7"/>
      <c r="H146" s="56"/>
    </row>
    <row r="147" spans="1:8" ht="16.2" thickBot="1" x14ac:dyDescent="0.35">
      <c r="A147" s="17"/>
      <c r="B147" s="18"/>
      <c r="C147" s="7"/>
      <c r="D147" s="7"/>
      <c r="E147" s="22"/>
      <c r="F147" s="19"/>
      <c r="G147" s="18"/>
      <c r="H147" s="20"/>
    </row>
    <row r="148" spans="1:8" ht="16.2" thickTop="1" x14ac:dyDescent="0.3">
      <c r="A148" s="6"/>
      <c r="B148" s="7"/>
      <c r="C148" s="57"/>
      <c r="D148" s="58"/>
      <c r="E148" s="57"/>
      <c r="F148" s="8"/>
      <c r="G148" s="7"/>
      <c r="H148" s="59"/>
    </row>
    <row r="149" spans="1:8" x14ac:dyDescent="0.3">
      <c r="A149" s="6"/>
      <c r="B149" s="7"/>
      <c r="C149" s="22"/>
      <c r="D149" s="7"/>
      <c r="E149" s="22"/>
      <c r="F149" s="8"/>
      <c r="G149" s="7"/>
      <c r="H149" s="59"/>
    </row>
    <row r="150" spans="1:8" x14ac:dyDescent="0.3">
      <c r="A150" s="6"/>
      <c r="B150" s="7"/>
      <c r="C150" s="22"/>
      <c r="D150" s="7"/>
      <c r="E150" s="22"/>
      <c r="F150" s="8"/>
      <c r="G150" s="7"/>
      <c r="H150" s="59"/>
    </row>
    <row r="151" spans="1:8" ht="16.2" thickBot="1" x14ac:dyDescent="0.35">
      <c r="A151" s="6"/>
      <c r="B151" s="7"/>
      <c r="C151" s="7"/>
      <c r="D151" s="7"/>
      <c r="E151" s="22"/>
      <c r="F151" s="699"/>
      <c r="G151" s="699"/>
      <c r="H151" s="700"/>
    </row>
    <row r="152" spans="1:8" x14ac:dyDescent="0.3">
      <c r="A152" s="60" t="s">
        <v>45</v>
      </c>
      <c r="B152" s="61"/>
      <c r="C152" s="61"/>
      <c r="D152" s="61"/>
      <c r="E152" s="22"/>
      <c r="F152" s="8" t="s">
        <v>46</v>
      </c>
      <c r="G152" s="7"/>
      <c r="H152" s="9"/>
    </row>
    <row r="153" spans="1:8" ht="16.2" thickBot="1" x14ac:dyDescent="0.35">
      <c r="A153" s="62"/>
      <c r="B153" s="63"/>
      <c r="C153" s="63"/>
      <c r="D153" s="63"/>
      <c r="E153" s="63"/>
      <c r="F153" s="64"/>
      <c r="G153" s="63"/>
      <c r="H153" s="65"/>
    </row>
    <row r="154" spans="1:8" x14ac:dyDescent="0.3">
      <c r="A154" s="66"/>
      <c r="B154" s="67"/>
      <c r="C154" s="67"/>
      <c r="D154" s="67"/>
      <c r="E154" s="67"/>
      <c r="F154" s="68"/>
      <c r="G154" s="67"/>
      <c r="H154" s="69"/>
    </row>
    <row r="155" spans="1:8" ht="86.4" customHeight="1" thickBot="1" x14ac:dyDescent="0.55000000000000004">
      <c r="A155" s="727" t="str">
        <f>+A2</f>
        <v>REPARACIONES LOCATIVAS LABORATORIO GENETICA REGIONAL NOR OCCIDENTE DEL INSTITUTO NACIONAL DE MEDICINA LEGAL Y CIENCIAS FORENSES.</v>
      </c>
      <c r="B155" s="728"/>
      <c r="C155" s="728"/>
      <c r="D155" s="728"/>
      <c r="E155" s="728"/>
      <c r="F155" s="728"/>
      <c r="G155" s="728"/>
      <c r="H155" s="729"/>
    </row>
    <row r="156" spans="1:8" ht="16.2" thickTop="1" x14ac:dyDescent="0.3">
      <c r="A156" s="704" t="str">
        <f>+A3</f>
        <v>PRESUPUESTO SISTEMA ELÉCTRICO, ILUMINACIÓN Y ALARMAS PARA EL PROYECTO DE REPARACIONES LOCATIVAS SEDE MEDELLIN DEL  INSTITUTO NACIONAL DE MEDICINA LEGAL Y CIENCIAS FORENSES</v>
      </c>
      <c r="B156" s="705"/>
      <c r="C156" s="705"/>
      <c r="D156" s="705"/>
      <c r="E156" s="705"/>
      <c r="F156" s="705"/>
      <c r="G156" s="705"/>
      <c r="H156" s="706"/>
    </row>
    <row r="157" spans="1:8" x14ac:dyDescent="0.3">
      <c r="A157" s="707"/>
      <c r="B157" s="708"/>
      <c r="C157" s="708"/>
      <c r="D157" s="708"/>
      <c r="E157" s="708"/>
      <c r="F157" s="708"/>
      <c r="G157" s="708"/>
      <c r="H157" s="709"/>
    </row>
    <row r="158" spans="1:8" x14ac:dyDescent="0.3">
      <c r="A158" s="710" t="s">
        <v>2</v>
      </c>
      <c r="B158" s="711"/>
      <c r="C158" s="711"/>
      <c r="D158" s="711"/>
      <c r="E158" s="711"/>
      <c r="F158" s="711"/>
      <c r="G158" s="711"/>
      <c r="H158" s="712"/>
    </row>
    <row r="159" spans="1:8" x14ac:dyDescent="0.3">
      <c r="A159" s="6"/>
      <c r="B159" s="7"/>
      <c r="C159" s="7"/>
      <c r="D159" s="7"/>
      <c r="E159" s="7"/>
      <c r="F159" s="8"/>
      <c r="G159" s="7"/>
      <c r="H159" s="9"/>
    </row>
    <row r="160" spans="1:8" x14ac:dyDescent="0.3">
      <c r="A160" s="10" t="s">
        <v>3</v>
      </c>
      <c r="B160" s="11" t="str">
        <f>+'[1]BASE DEL PRESUPUESTO'!B99</f>
        <v>3.3.4</v>
      </c>
      <c r="C160" s="12" t="s">
        <v>4</v>
      </c>
      <c r="D160" s="11" t="str">
        <f>+'[1]BASE DEL PRESUPUESTO'!D99</f>
        <v>UND</v>
      </c>
      <c r="E160" s="13" t="s">
        <v>5</v>
      </c>
      <c r="F160" s="14">
        <f>H189</f>
        <v>6548969.5999999996</v>
      </c>
      <c r="G160" s="12" t="s">
        <v>6</v>
      </c>
      <c r="H160" s="15" t="str">
        <f>+H7</f>
        <v>ENERO DE 2026</v>
      </c>
    </row>
    <row r="161" spans="1:8" ht="95.4" customHeight="1" x14ac:dyDescent="0.3">
      <c r="A161" s="16" t="s">
        <v>8</v>
      </c>
      <c r="B161" s="713" t="str">
        <f>+'[1]BASE DEL PRESUPUESTO'!C99</f>
        <v xml:space="preserve">Suministro e instalación de aire acondicionado inverter tipo mini split de una capacidad de 18.000 BTU, 208V para el area de trascripción, con refrigerante ecologico, incluye el suministro de tubria de descarga y succion acorde con las UDes condensadoras y evaporadoras con su respectivo aislamiento termico, acometida de fuerza y control entre  la UD evaporadora a UD condensadora (distancia aproximada 6 ML). Dentro del presupuesto se debe considerar la base soporte para la UD condensadora, pasa muro con su respectivo resane e impermeabilizacion para evitar el ingreso de agua al recinto, incluir bomba de condensado para la condensacion.  (incluye todos los materiales necesarios para su correcta ejecución, instalacion y puesta en funcionamiento) </v>
      </c>
      <c r="C161" s="713"/>
      <c r="D161" s="713"/>
      <c r="E161" s="713"/>
      <c r="F161" s="713"/>
      <c r="G161" s="713"/>
      <c r="H161" s="714"/>
    </row>
    <row r="162" spans="1:8" ht="16.2" thickBot="1" x14ac:dyDescent="0.35">
      <c r="A162" s="17"/>
      <c r="B162" s="18"/>
      <c r="C162" s="18"/>
      <c r="D162" s="18"/>
      <c r="E162" s="18"/>
      <c r="F162" s="19"/>
      <c r="G162" s="18"/>
      <c r="H162" s="20"/>
    </row>
    <row r="163" spans="1:8" ht="16.2" thickTop="1" x14ac:dyDescent="0.3">
      <c r="A163" s="21" t="s">
        <v>9</v>
      </c>
      <c r="B163" s="7"/>
      <c r="C163" s="7"/>
      <c r="D163" s="7"/>
      <c r="E163" s="22"/>
      <c r="F163" s="8"/>
      <c r="G163" s="7"/>
      <c r="H163" s="9"/>
    </row>
    <row r="164" spans="1:8" x14ac:dyDescent="0.3">
      <c r="A164" s="23" t="s">
        <v>10</v>
      </c>
      <c r="B164" s="24" t="s">
        <v>11</v>
      </c>
      <c r="C164" s="25"/>
      <c r="D164" s="25"/>
      <c r="E164" s="26" t="s">
        <v>12</v>
      </c>
      <c r="F164" s="27" t="s">
        <v>13</v>
      </c>
      <c r="G164" s="26" t="s">
        <v>14</v>
      </c>
      <c r="H164" s="28" t="s">
        <v>15</v>
      </c>
    </row>
    <row r="165" spans="1:8" s="95" customFormat="1" ht="240.6" customHeight="1" x14ac:dyDescent="0.3">
      <c r="A165" s="90"/>
      <c r="B165" s="795" t="str">
        <f>+'[1]Estudio de Mercado'!C285</f>
        <v xml:space="preserve">Suministro e instalación de aire acondicionado inverter tipo mini split de una capacidad de 18.000 BTU, 208V para el area de trascripción, con refrigerante ecologico, incluye el suministro de tubria de descarga y succion acorde con las unidades condensadoras y evaporadoras con su respectivo aislamiento termico, acometida de fuerza y control entre  la unidad evaporadora a unidad condensadora (distancia aproximada 6 metros). Dentro del presupuesto se debe considerar la base soporte para la unidad condensadora, pasa muro con su respectivo resane e impermeabilizacion para evitar el ingreso de agua al recinto, incluir bomba de consesado para la condensacion.  </v>
      </c>
      <c r="C165" s="796"/>
      <c r="D165" s="797"/>
      <c r="E165" s="106">
        <v>1</v>
      </c>
      <c r="F165" s="107" t="s">
        <v>13</v>
      </c>
      <c r="G165" s="93">
        <v>6486535.5999999996</v>
      </c>
      <c r="H165" s="94">
        <f>+E165*G165</f>
        <v>6486535.5999999996</v>
      </c>
    </row>
    <row r="166" spans="1:8" x14ac:dyDescent="0.3">
      <c r="A166" s="29"/>
      <c r="B166" s="715" t="s">
        <v>49</v>
      </c>
      <c r="C166" s="733"/>
      <c r="D166" s="734"/>
      <c r="E166" s="30">
        <v>1</v>
      </c>
      <c r="F166" s="31" t="s">
        <v>18</v>
      </c>
      <c r="G166" s="32">
        <f>'[1]Estudio de Mercado'!P234</f>
        <v>2556</v>
      </c>
      <c r="H166" s="33">
        <f>+E166*G166</f>
        <v>2556</v>
      </c>
    </row>
    <row r="167" spans="1:8" x14ac:dyDescent="0.3">
      <c r="A167" s="29"/>
      <c r="B167" s="715"/>
      <c r="C167" s="733"/>
      <c r="D167" s="734"/>
      <c r="E167" s="30"/>
      <c r="F167" s="31"/>
      <c r="G167" s="32"/>
      <c r="H167" s="33">
        <f>+E167*G167</f>
        <v>0</v>
      </c>
    </row>
    <row r="168" spans="1:8" x14ac:dyDescent="0.3">
      <c r="A168" s="35"/>
      <c r="B168" s="715"/>
      <c r="C168" s="733"/>
      <c r="D168" s="734"/>
      <c r="E168" s="30"/>
      <c r="F168" s="31"/>
      <c r="G168" s="32"/>
      <c r="H168" s="33">
        <f>+E168*G168</f>
        <v>0</v>
      </c>
    </row>
    <row r="169" spans="1:8" x14ac:dyDescent="0.3">
      <c r="A169" s="21" t="s">
        <v>19</v>
      </c>
      <c r="B169" s="7"/>
      <c r="C169" s="7"/>
      <c r="D169" s="7"/>
      <c r="E169" s="22"/>
      <c r="F169" s="8"/>
      <c r="G169" s="7"/>
      <c r="H169" s="37">
        <f>(SUM(H165:H168))</f>
        <v>6489091.5999999996</v>
      </c>
    </row>
    <row r="170" spans="1:8" x14ac:dyDescent="0.3">
      <c r="A170" s="6"/>
      <c r="B170" s="7"/>
      <c r="C170" s="7"/>
      <c r="D170" s="7"/>
      <c r="E170" s="22"/>
      <c r="F170" s="8"/>
      <c r="G170" s="7"/>
      <c r="H170" s="9"/>
    </row>
    <row r="171" spans="1:8" x14ac:dyDescent="0.3">
      <c r="A171" s="21" t="s">
        <v>20</v>
      </c>
      <c r="B171" s="7"/>
      <c r="C171" s="7"/>
      <c r="D171" s="7"/>
      <c r="E171" s="22"/>
      <c r="F171" s="8"/>
      <c r="G171" s="7"/>
      <c r="H171" s="9"/>
    </row>
    <row r="172" spans="1:8" ht="24.75" customHeight="1" x14ac:dyDescent="0.3">
      <c r="A172" s="23" t="s">
        <v>10</v>
      </c>
      <c r="B172" s="26" t="s">
        <v>11</v>
      </c>
      <c r="C172" s="71" t="s">
        <v>12</v>
      </c>
      <c r="D172" s="26" t="s">
        <v>13</v>
      </c>
      <c r="E172" s="718" t="s">
        <v>21</v>
      </c>
      <c r="F172" s="719"/>
      <c r="G172" s="26" t="s">
        <v>47</v>
      </c>
      <c r="H172" s="38" t="s">
        <v>14</v>
      </c>
    </row>
    <row r="173" spans="1:8" ht="69" customHeight="1" x14ac:dyDescent="0.3">
      <c r="A173" s="29"/>
      <c r="B173" s="72" t="s">
        <v>23</v>
      </c>
      <c r="C173" s="40">
        <v>1</v>
      </c>
      <c r="D173" s="40" t="s">
        <v>24</v>
      </c>
      <c r="E173" s="720">
        <f>+'[1]1- CUADRILLAS'!$D$47</f>
        <v>53500</v>
      </c>
      <c r="F173" s="721"/>
      <c r="G173" s="41">
        <v>1</v>
      </c>
      <c r="H173" s="42">
        <f>((E173+F173)*C173)*G173</f>
        <v>53500</v>
      </c>
    </row>
    <row r="174" spans="1:8" x14ac:dyDescent="0.3">
      <c r="A174" s="43"/>
      <c r="B174" s="44"/>
      <c r="C174" s="40"/>
      <c r="D174" s="40"/>
      <c r="E174" s="722"/>
      <c r="F174" s="723"/>
      <c r="G174" s="40"/>
      <c r="H174" s="42"/>
    </row>
    <row r="175" spans="1:8" x14ac:dyDescent="0.3">
      <c r="A175" s="21" t="s">
        <v>25</v>
      </c>
      <c r="B175" s="7"/>
      <c r="C175" s="7"/>
      <c r="D175" s="7"/>
      <c r="E175" s="22"/>
      <c r="F175" s="8"/>
      <c r="G175" s="7"/>
      <c r="H175" s="37">
        <f>(SUM(H173:H174))</f>
        <v>53500</v>
      </c>
    </row>
    <row r="176" spans="1:8" x14ac:dyDescent="0.3">
      <c r="A176" s="6"/>
      <c r="B176" s="7"/>
      <c r="C176" s="7"/>
      <c r="D176" s="7"/>
      <c r="E176" s="22"/>
      <c r="F176" s="8"/>
      <c r="G176" s="7"/>
      <c r="H176" s="9"/>
    </row>
    <row r="177" spans="1:8" x14ac:dyDescent="0.3">
      <c r="A177" s="21" t="s">
        <v>26</v>
      </c>
      <c r="B177" s="7"/>
      <c r="C177" s="7"/>
      <c r="D177" s="7"/>
      <c r="E177" s="22"/>
      <c r="F177" s="8"/>
      <c r="G177" s="7"/>
      <c r="H177" s="9"/>
    </row>
    <row r="178" spans="1:8" x14ac:dyDescent="0.3">
      <c r="A178" s="23" t="s">
        <v>10</v>
      </c>
      <c r="B178" s="718" t="s">
        <v>11</v>
      </c>
      <c r="C178" s="719"/>
      <c r="D178" s="71" t="s">
        <v>12</v>
      </c>
      <c r="E178" s="26" t="s">
        <v>13</v>
      </c>
      <c r="F178" s="27" t="s">
        <v>22</v>
      </c>
      <c r="G178" s="26" t="s">
        <v>48</v>
      </c>
      <c r="H178" s="38" t="s">
        <v>14</v>
      </c>
    </row>
    <row r="179" spans="1:8" x14ac:dyDescent="0.3">
      <c r="A179" s="43"/>
      <c r="B179" s="724" t="s">
        <v>28</v>
      </c>
      <c r="C179" s="725"/>
      <c r="D179" s="40">
        <v>1</v>
      </c>
      <c r="E179" s="40" t="s">
        <v>29</v>
      </c>
      <c r="F179" s="41">
        <v>0.08</v>
      </c>
      <c r="G179" s="102">
        <f>+H175*0.1</f>
        <v>5350</v>
      </c>
      <c r="H179" s="42">
        <f>+G179*D179*F179</f>
        <v>428</v>
      </c>
    </row>
    <row r="180" spans="1:8" x14ac:dyDescent="0.3">
      <c r="A180" s="43"/>
      <c r="B180" s="724" t="s">
        <v>51</v>
      </c>
      <c r="C180" s="725"/>
      <c r="D180" s="40">
        <v>1</v>
      </c>
      <c r="E180" s="40" t="s">
        <v>29</v>
      </c>
      <c r="F180" s="41">
        <v>0.04</v>
      </c>
      <c r="G180" s="40">
        <f>'[1]Estudio de Mercado'!$P$476</f>
        <v>20518.208000000002</v>
      </c>
      <c r="H180" s="42">
        <f>+G180*D180*F180</f>
        <v>820.72832000000017</v>
      </c>
    </row>
    <row r="181" spans="1:8" x14ac:dyDescent="0.3">
      <c r="A181" s="21" t="s">
        <v>31</v>
      </c>
      <c r="B181" s="7"/>
      <c r="C181" s="7"/>
      <c r="D181" s="7"/>
      <c r="E181" s="22"/>
      <c r="F181" s="8"/>
      <c r="G181" s="7"/>
      <c r="H181" s="37">
        <f>ROUND(SUM(H179:H180),0)</f>
        <v>1249</v>
      </c>
    </row>
    <row r="182" spans="1:8" x14ac:dyDescent="0.3">
      <c r="A182" s="6"/>
      <c r="B182" s="7"/>
      <c r="C182" s="7"/>
      <c r="D182" s="7"/>
      <c r="E182" s="22"/>
      <c r="F182" s="8"/>
      <c r="G182" s="7"/>
      <c r="H182" s="9"/>
    </row>
    <row r="183" spans="1:8" x14ac:dyDescent="0.3">
      <c r="A183" s="21" t="s">
        <v>32</v>
      </c>
      <c r="B183" s="7"/>
      <c r="C183" s="7"/>
      <c r="D183" s="7"/>
      <c r="E183" s="22"/>
      <c r="F183" s="8"/>
      <c r="G183" s="7"/>
      <c r="H183" s="9"/>
    </row>
    <row r="184" spans="1:8" x14ac:dyDescent="0.3">
      <c r="A184" s="23" t="s">
        <v>10</v>
      </c>
      <c r="B184" s="718" t="s">
        <v>11</v>
      </c>
      <c r="C184" s="719"/>
      <c r="D184" s="26" t="s">
        <v>13</v>
      </c>
      <c r="E184" s="26" t="s">
        <v>12</v>
      </c>
      <c r="F184" s="27" t="s">
        <v>33</v>
      </c>
      <c r="G184" s="26" t="s">
        <v>34</v>
      </c>
      <c r="H184" s="38" t="s">
        <v>14</v>
      </c>
    </row>
    <row r="185" spans="1:8" x14ac:dyDescent="0.3">
      <c r="A185" s="43"/>
      <c r="B185" s="724" t="s">
        <v>35</v>
      </c>
      <c r="C185" s="725"/>
      <c r="D185" s="40" t="s">
        <v>36</v>
      </c>
      <c r="E185" s="40">
        <v>1</v>
      </c>
      <c r="F185" s="45">
        <f>'[1]Estudio de Mercado'!P483</f>
        <v>102570</v>
      </c>
      <c r="G185" s="46">
        <v>0.05</v>
      </c>
      <c r="H185" s="42">
        <f>+F185*G185</f>
        <v>5128.5</v>
      </c>
    </row>
    <row r="186" spans="1:8" x14ac:dyDescent="0.3">
      <c r="A186" s="43"/>
      <c r="B186" s="724"/>
      <c r="C186" s="725"/>
      <c r="D186" s="47"/>
      <c r="E186" s="47"/>
      <c r="F186" s="48"/>
      <c r="G186" s="49"/>
      <c r="H186" s="42"/>
    </row>
    <row r="187" spans="1:8" x14ac:dyDescent="0.3">
      <c r="A187" s="21" t="s">
        <v>37</v>
      </c>
      <c r="B187" s="7"/>
      <c r="C187" s="7"/>
      <c r="D187" s="7"/>
      <c r="E187" s="22"/>
      <c r="F187" s="8"/>
      <c r="G187" s="7"/>
      <c r="H187" s="37">
        <f>ROUND(SUM(H185:H186),0)</f>
        <v>5129</v>
      </c>
    </row>
    <row r="188" spans="1:8" x14ac:dyDescent="0.3">
      <c r="A188" s="21"/>
      <c r="B188" s="7"/>
      <c r="C188" s="7"/>
      <c r="D188" s="7"/>
      <c r="E188" s="50"/>
      <c r="F188" s="8"/>
      <c r="G188" s="7"/>
      <c r="H188" s="51"/>
    </row>
    <row r="189" spans="1:8" x14ac:dyDescent="0.3">
      <c r="A189" s="21" t="s">
        <v>38</v>
      </c>
      <c r="B189" s="7"/>
      <c r="C189" s="7"/>
      <c r="D189" s="7"/>
      <c r="E189" s="22"/>
      <c r="F189" s="8"/>
      <c r="G189" s="7"/>
      <c r="H189" s="37">
        <f>H169+H175+H181+H187</f>
        <v>6548969.5999999996</v>
      </c>
    </row>
    <row r="190" spans="1:8" x14ac:dyDescent="0.3">
      <c r="A190" s="21" t="s">
        <v>39</v>
      </c>
      <c r="B190" s="7"/>
      <c r="C190" s="7"/>
      <c r="D190" s="7"/>
      <c r="E190" s="22"/>
      <c r="F190" s="8"/>
      <c r="G190" s="7"/>
      <c r="H190" s="52">
        <f>+SUM(H191:H194)</f>
        <v>1961416.3951999999</v>
      </c>
    </row>
    <row r="191" spans="1:8" x14ac:dyDescent="0.3">
      <c r="A191" s="21"/>
      <c r="B191" s="7"/>
      <c r="C191" s="7"/>
      <c r="D191" s="7"/>
      <c r="E191" s="22"/>
      <c r="F191" s="48" t="s">
        <v>40</v>
      </c>
      <c r="G191" s="53">
        <v>0.23</v>
      </c>
      <c r="H191" s="54">
        <f>+G191*H189</f>
        <v>1506263.0079999999</v>
      </c>
    </row>
    <row r="192" spans="1:8" x14ac:dyDescent="0.3">
      <c r="A192" s="21"/>
      <c r="B192" s="7"/>
      <c r="C192" s="7"/>
      <c r="D192" s="7"/>
      <c r="E192" s="22"/>
      <c r="F192" s="48" t="s">
        <v>41</v>
      </c>
      <c r="G192" s="53">
        <v>0.01</v>
      </c>
      <c r="H192" s="54">
        <f>+G192*H189</f>
        <v>65489.695999999996</v>
      </c>
    </row>
    <row r="193" spans="1:8" x14ac:dyDescent="0.3">
      <c r="A193" s="21"/>
      <c r="B193" s="7"/>
      <c r="C193" s="7"/>
      <c r="D193" s="7"/>
      <c r="E193" s="22"/>
      <c r="F193" s="48" t="s">
        <v>42</v>
      </c>
      <c r="G193" s="53">
        <v>0.05</v>
      </c>
      <c r="H193" s="54">
        <f>+G193*H189</f>
        <v>327448.48</v>
      </c>
    </row>
    <row r="194" spans="1:8" x14ac:dyDescent="0.3">
      <c r="A194" s="21"/>
      <c r="B194" s="7"/>
      <c r="C194" s="7"/>
      <c r="D194" s="7"/>
      <c r="E194" s="22"/>
      <c r="F194" s="48" t="s">
        <v>43</v>
      </c>
      <c r="G194" s="53">
        <v>0.19</v>
      </c>
      <c r="H194" s="54">
        <f>+G194*H193</f>
        <v>62215.211199999998</v>
      </c>
    </row>
    <row r="195" spans="1:8" x14ac:dyDescent="0.3">
      <c r="A195" s="21"/>
      <c r="B195" s="7"/>
      <c r="C195" s="7"/>
      <c r="D195" s="7"/>
      <c r="E195" s="22"/>
      <c r="F195" s="726" t="s">
        <v>44</v>
      </c>
      <c r="G195" s="726"/>
      <c r="H195" s="55">
        <f>+ROUND(H189+H190,0)</f>
        <v>8510386</v>
      </c>
    </row>
    <row r="196" spans="1:8" x14ac:dyDescent="0.3">
      <c r="A196" s="21"/>
      <c r="B196" s="7"/>
      <c r="C196" s="7"/>
      <c r="D196" s="7"/>
      <c r="E196" s="22"/>
      <c r="F196" s="8"/>
      <c r="G196" s="7"/>
      <c r="H196" s="56"/>
    </row>
    <row r="197" spans="1:8" ht="16.2" thickBot="1" x14ac:dyDescent="0.35">
      <c r="A197" s="17"/>
      <c r="B197" s="18"/>
      <c r="C197" s="7"/>
      <c r="D197" s="7"/>
      <c r="E197" s="22"/>
      <c r="F197" s="19"/>
      <c r="G197" s="18"/>
      <c r="H197" s="20"/>
    </row>
    <row r="198" spans="1:8" ht="16.2" thickTop="1" x14ac:dyDescent="0.3">
      <c r="A198" s="6"/>
      <c r="B198" s="7"/>
      <c r="C198" s="57"/>
      <c r="D198" s="58"/>
      <c r="E198" s="57"/>
      <c r="F198" s="8"/>
      <c r="G198" s="7"/>
      <c r="H198" s="59"/>
    </row>
    <row r="199" spans="1:8" x14ac:dyDescent="0.3">
      <c r="A199" s="6"/>
      <c r="B199" s="7"/>
      <c r="C199" s="22"/>
      <c r="D199" s="7"/>
      <c r="E199" s="22"/>
      <c r="F199" s="8"/>
      <c r="G199" s="7"/>
      <c r="H199" s="59"/>
    </row>
    <row r="200" spans="1:8" x14ac:dyDescent="0.3">
      <c r="A200" s="6"/>
      <c r="B200" s="7"/>
      <c r="C200" s="22"/>
      <c r="D200" s="7"/>
      <c r="E200" s="22"/>
      <c r="F200" s="8"/>
      <c r="G200" s="7"/>
      <c r="H200" s="59"/>
    </row>
    <row r="201" spans="1:8" x14ac:dyDescent="0.3">
      <c r="A201" s="6"/>
      <c r="B201" s="7"/>
      <c r="C201" s="22"/>
      <c r="D201" s="7"/>
      <c r="E201" s="22"/>
      <c r="F201" s="8"/>
      <c r="G201" s="7"/>
      <c r="H201" s="59"/>
    </row>
    <row r="202" spans="1:8" ht="16.2" thickBot="1" x14ac:dyDescent="0.35">
      <c r="A202" s="6"/>
      <c r="B202" s="7"/>
      <c r="C202" s="7"/>
      <c r="D202" s="7"/>
      <c r="E202" s="22"/>
      <c r="F202" s="699"/>
      <c r="G202" s="699"/>
      <c r="H202" s="700"/>
    </row>
    <row r="203" spans="1:8" x14ac:dyDescent="0.3">
      <c r="A203" s="60" t="s">
        <v>45</v>
      </c>
      <c r="B203" s="61"/>
      <c r="C203" s="61"/>
      <c r="D203" s="61"/>
      <c r="E203" s="22"/>
      <c r="F203" s="8" t="s">
        <v>46</v>
      </c>
      <c r="G203" s="7"/>
      <c r="H203" s="9"/>
    </row>
    <row r="204" spans="1:8" ht="16.2" thickBot="1" x14ac:dyDescent="0.35">
      <c r="A204" s="62"/>
      <c r="B204" s="63"/>
      <c r="C204" s="63"/>
      <c r="D204" s="63"/>
      <c r="E204" s="63"/>
      <c r="F204" s="64"/>
      <c r="G204" s="63"/>
      <c r="H204" s="65"/>
    </row>
    <row r="205" spans="1:8" x14ac:dyDescent="0.3">
      <c r="A205" s="66"/>
      <c r="B205" s="67"/>
      <c r="C205" s="67"/>
      <c r="D205" s="67"/>
      <c r="E205" s="67"/>
      <c r="F205" s="68"/>
      <c r="G205" s="67"/>
      <c r="H205" s="69"/>
    </row>
    <row r="206" spans="1:8" ht="81" customHeight="1" thickBot="1" x14ac:dyDescent="0.55000000000000004">
      <c r="A206" s="727" t="str">
        <f>+A2</f>
        <v>REPARACIONES LOCATIVAS LABORATORIO GENETICA REGIONAL NOR OCCIDENTE DEL INSTITUTO NACIONAL DE MEDICINA LEGAL Y CIENCIAS FORENSES.</v>
      </c>
      <c r="B206" s="728"/>
      <c r="C206" s="728"/>
      <c r="D206" s="728"/>
      <c r="E206" s="728"/>
      <c r="F206" s="728"/>
      <c r="G206" s="728"/>
      <c r="H206" s="729"/>
    </row>
    <row r="207" spans="1:8" ht="16.2" thickTop="1" x14ac:dyDescent="0.3">
      <c r="A207" s="704" t="str">
        <f>+A3</f>
        <v>PRESUPUESTO SISTEMA ELÉCTRICO, ILUMINACIÓN Y ALARMAS PARA EL PROYECTO DE REPARACIONES LOCATIVAS SEDE MEDELLIN DEL  INSTITUTO NACIONAL DE MEDICINA LEGAL Y CIENCIAS FORENSES</v>
      </c>
      <c r="B207" s="705"/>
      <c r="C207" s="705"/>
      <c r="D207" s="705"/>
      <c r="E207" s="705"/>
      <c r="F207" s="705"/>
      <c r="G207" s="705"/>
      <c r="H207" s="706"/>
    </row>
    <row r="208" spans="1:8" x14ac:dyDescent="0.3">
      <c r="A208" s="707"/>
      <c r="B208" s="708"/>
      <c r="C208" s="708"/>
      <c r="D208" s="708"/>
      <c r="E208" s="708"/>
      <c r="F208" s="708"/>
      <c r="G208" s="708"/>
      <c r="H208" s="709"/>
    </row>
    <row r="209" spans="1:8" x14ac:dyDescent="0.3">
      <c r="A209" s="710" t="s">
        <v>2</v>
      </c>
      <c r="B209" s="711"/>
      <c r="C209" s="711"/>
      <c r="D209" s="711"/>
      <c r="E209" s="711"/>
      <c r="F209" s="711"/>
      <c r="G209" s="711"/>
      <c r="H209" s="712"/>
    </row>
    <row r="210" spans="1:8" x14ac:dyDescent="0.3">
      <c r="A210" s="6"/>
      <c r="B210" s="7"/>
      <c r="C210" s="7"/>
      <c r="D210" s="7"/>
      <c r="E210" s="7"/>
      <c r="F210" s="8"/>
      <c r="G210" s="7"/>
      <c r="H210" s="9"/>
    </row>
    <row r="211" spans="1:8" x14ac:dyDescent="0.3">
      <c r="A211" s="10" t="s">
        <v>3</v>
      </c>
      <c r="B211" s="11" t="str">
        <f>+'[1]BASE DEL PRESUPUESTO'!B100</f>
        <v>3.3.5</v>
      </c>
      <c r="C211" s="12" t="s">
        <v>4</v>
      </c>
      <c r="D211" s="11" t="str">
        <f>+'[1]BASE DEL PRESUPUESTO'!D100</f>
        <v>UND</v>
      </c>
      <c r="E211" s="13" t="s">
        <v>5</v>
      </c>
      <c r="F211" s="14">
        <f>H239</f>
        <v>4168016.16</v>
      </c>
      <c r="G211" s="12" t="s">
        <v>6</v>
      </c>
      <c r="H211" s="15" t="str">
        <f>+H7</f>
        <v>ENERO DE 2026</v>
      </c>
    </row>
    <row r="212" spans="1:8" ht="129" customHeight="1" x14ac:dyDescent="0.3">
      <c r="A212" s="16" t="s">
        <v>8</v>
      </c>
      <c r="B212" s="713" t="str">
        <f>+'[1]BASE DEL PRESUPUESTO'!C100</f>
        <v>Suministro e instalacion de aire acondicionado inverter tipo mini split de una capacidad de 12.000 BTU, 208V, con refrigerante ecologico, incluye el suministro de tuberia de descarga y succion acorde con las UDes condensadoras y evaporadoras con su respectivo aislamiento termico, acometida de fuerza y control entre  la UD evaporadora a UD condensadora (distancia aproximada 10 ML). Dentro del presupuesto se debe considerar la base soporte para la UD condensadora, pasa muro para la ducteria y la acometida entre evaporadora y condensadora, con su respectivo resane e impermeabilizacion para evitar el ingreso de agua al recinto, incluir bomba de consesado para la condensacion y minimo 10 MLde manguera.incluye todos los materiales necesarios para su correcta ejecución y funcionamiento</v>
      </c>
      <c r="C212" s="713"/>
      <c r="D212" s="713"/>
      <c r="E212" s="713"/>
      <c r="F212" s="713"/>
      <c r="G212" s="713"/>
      <c r="H212" s="714"/>
    </row>
    <row r="213" spans="1:8" ht="16.2" thickBot="1" x14ac:dyDescent="0.35">
      <c r="A213" s="17"/>
      <c r="B213" s="18"/>
      <c r="C213" s="18"/>
      <c r="D213" s="18"/>
      <c r="E213" s="18"/>
      <c r="F213" s="19"/>
      <c r="G213" s="18"/>
      <c r="H213" s="20"/>
    </row>
    <row r="214" spans="1:8" ht="16.2" thickTop="1" x14ac:dyDescent="0.3">
      <c r="A214" s="21" t="s">
        <v>9</v>
      </c>
      <c r="B214" s="7"/>
      <c r="C214" s="7"/>
      <c r="D214" s="7"/>
      <c r="E214" s="22"/>
      <c r="F214" s="8"/>
      <c r="G214" s="7"/>
      <c r="H214" s="9"/>
    </row>
    <row r="215" spans="1:8" x14ac:dyDescent="0.3">
      <c r="A215" s="23" t="s">
        <v>10</v>
      </c>
      <c r="B215" s="24" t="s">
        <v>11</v>
      </c>
      <c r="C215" s="25"/>
      <c r="D215" s="25"/>
      <c r="E215" s="26" t="s">
        <v>12</v>
      </c>
      <c r="F215" s="27" t="s">
        <v>13</v>
      </c>
      <c r="G215" s="26" t="s">
        <v>14</v>
      </c>
      <c r="H215" s="28" t="s">
        <v>15</v>
      </c>
    </row>
    <row r="216" spans="1:8" s="95" customFormat="1" ht="249" customHeight="1" x14ac:dyDescent="0.3">
      <c r="A216" s="90"/>
      <c r="B216" s="795" t="str">
        <f>+'[1]Estudio de Mercado'!C286</f>
        <v>Suministro e instalacion de aire acondicionado inverter tipo mini split de una capaciodad de 12.000 BTU, 208V, con refrigerante ecologico, incluye el suministro de tuberia de descarga y succion acorde con las UDes condensadoras y evaporadoras con su respectivo aislamiento termico, acometida de fuerza y control entre  la UD evaporadora a UD condensadora (distancia aproximada 10 ML). Dentro del presupuesto se debe considerar la base soporte para la UD condensadora, pasa muro para la ducteria y la acometida entre evaporadora y condensadora, con su respectivo resane e impermeabilizacion para evitar el ingreso de agua al recinto, incluir bomba de consesado para la condensacion y minimo 10 MLde manguera</v>
      </c>
      <c r="C216" s="796"/>
      <c r="D216" s="797"/>
      <c r="E216" s="106">
        <v>1</v>
      </c>
      <c r="F216" s="107" t="s">
        <v>16</v>
      </c>
      <c r="G216" s="93">
        <v>4105582.16</v>
      </c>
      <c r="H216" s="94">
        <f>+E216*G216</f>
        <v>4105582.16</v>
      </c>
    </row>
    <row r="217" spans="1:8" x14ac:dyDescent="0.3">
      <c r="A217" s="29"/>
      <c r="B217" s="715" t="s">
        <v>49</v>
      </c>
      <c r="C217" s="733"/>
      <c r="D217" s="734"/>
      <c r="E217" s="30">
        <v>1</v>
      </c>
      <c r="F217" s="31" t="s">
        <v>18</v>
      </c>
      <c r="G217" s="32">
        <f>'[1]Estudio de Mercado'!P234</f>
        <v>2556</v>
      </c>
      <c r="H217" s="33">
        <f>+E217*G217</f>
        <v>2556</v>
      </c>
    </row>
    <row r="218" spans="1:8" x14ac:dyDescent="0.3">
      <c r="A218" s="35"/>
      <c r="B218" s="715"/>
      <c r="C218" s="733"/>
      <c r="D218" s="734"/>
      <c r="E218" s="30"/>
      <c r="F218" s="31"/>
      <c r="G218" s="32"/>
      <c r="H218" s="33">
        <f>+E218*G218</f>
        <v>0</v>
      </c>
    </row>
    <row r="219" spans="1:8" x14ac:dyDescent="0.3">
      <c r="A219" s="21" t="s">
        <v>19</v>
      </c>
      <c r="B219" s="7"/>
      <c r="C219" s="7"/>
      <c r="D219" s="7"/>
      <c r="E219" s="22"/>
      <c r="F219" s="8"/>
      <c r="G219" s="7"/>
      <c r="H219" s="37">
        <f>(SUM(H216:H218))</f>
        <v>4108138.16</v>
      </c>
    </row>
    <row r="220" spans="1:8" x14ac:dyDescent="0.3">
      <c r="A220" s="6"/>
      <c r="B220" s="7"/>
      <c r="C220" s="7"/>
      <c r="D220" s="7"/>
      <c r="E220" s="22"/>
      <c r="F220" s="8"/>
      <c r="G220" s="7"/>
      <c r="H220" s="9"/>
    </row>
    <row r="221" spans="1:8" x14ac:dyDescent="0.3">
      <c r="A221" s="21" t="s">
        <v>20</v>
      </c>
      <c r="B221" s="7"/>
      <c r="C221" s="7"/>
      <c r="D221" s="7"/>
      <c r="E221" s="22"/>
      <c r="F221" s="8"/>
      <c r="G221" s="7"/>
      <c r="H221" s="9"/>
    </row>
    <row r="222" spans="1:8" ht="24.75" customHeight="1" x14ac:dyDescent="0.3">
      <c r="A222" s="23" t="s">
        <v>10</v>
      </c>
      <c r="B222" s="26" t="s">
        <v>11</v>
      </c>
      <c r="C222" s="71" t="s">
        <v>12</v>
      </c>
      <c r="D222" s="26" t="s">
        <v>13</v>
      </c>
      <c r="E222" s="718" t="s">
        <v>21</v>
      </c>
      <c r="F222" s="719"/>
      <c r="G222" s="26" t="s">
        <v>47</v>
      </c>
      <c r="H222" s="38" t="s">
        <v>14</v>
      </c>
    </row>
    <row r="223" spans="1:8" ht="59.25" customHeight="1" x14ac:dyDescent="0.3">
      <c r="A223" s="29"/>
      <c r="B223" s="72" t="s">
        <v>23</v>
      </c>
      <c r="C223" s="40">
        <v>1</v>
      </c>
      <c r="D223" s="40" t="s">
        <v>24</v>
      </c>
      <c r="E223" s="720">
        <f>+'[1]1- CUADRILLAS'!$D$47</f>
        <v>53500</v>
      </c>
      <c r="F223" s="721"/>
      <c r="G223" s="41">
        <v>1</v>
      </c>
      <c r="H223" s="42">
        <f>((E223+F223)*C223)*G223</f>
        <v>53500</v>
      </c>
    </row>
    <row r="224" spans="1:8" x14ac:dyDescent="0.3">
      <c r="A224" s="43"/>
      <c r="B224" s="44"/>
      <c r="C224" s="40"/>
      <c r="D224" s="40"/>
      <c r="E224" s="722"/>
      <c r="F224" s="723"/>
      <c r="G224" s="40"/>
      <c r="H224" s="42"/>
    </row>
    <row r="225" spans="1:8" x14ac:dyDescent="0.3">
      <c r="A225" s="21" t="s">
        <v>25</v>
      </c>
      <c r="B225" s="7"/>
      <c r="C225" s="7"/>
      <c r="D225" s="7"/>
      <c r="E225" s="22"/>
      <c r="F225" s="8"/>
      <c r="G225" s="7"/>
      <c r="H225" s="37">
        <f>(SUM(H223:H224))</f>
        <v>53500</v>
      </c>
    </row>
    <row r="226" spans="1:8" x14ac:dyDescent="0.3">
      <c r="A226" s="6"/>
      <c r="B226" s="7"/>
      <c r="C226" s="7"/>
      <c r="D226" s="7"/>
      <c r="E226" s="22"/>
      <c r="F226" s="8"/>
      <c r="G226" s="7"/>
      <c r="H226" s="9"/>
    </row>
    <row r="227" spans="1:8" x14ac:dyDescent="0.3">
      <c r="A227" s="21" t="s">
        <v>26</v>
      </c>
      <c r="B227" s="7"/>
      <c r="C227" s="7"/>
      <c r="D227" s="7"/>
      <c r="E227" s="22"/>
      <c r="F227" s="8"/>
      <c r="G227" s="7"/>
      <c r="H227" s="9"/>
    </row>
    <row r="228" spans="1:8" x14ac:dyDescent="0.3">
      <c r="A228" s="23" t="s">
        <v>10</v>
      </c>
      <c r="B228" s="718" t="s">
        <v>11</v>
      </c>
      <c r="C228" s="719"/>
      <c r="D228" s="71" t="s">
        <v>12</v>
      </c>
      <c r="E228" s="26" t="s">
        <v>13</v>
      </c>
      <c r="F228" s="27" t="s">
        <v>22</v>
      </c>
      <c r="G228" s="26" t="s">
        <v>48</v>
      </c>
      <c r="H228" s="38" t="s">
        <v>14</v>
      </c>
    </row>
    <row r="229" spans="1:8" x14ac:dyDescent="0.3">
      <c r="A229" s="43"/>
      <c r="B229" s="724" t="s">
        <v>28</v>
      </c>
      <c r="C229" s="725"/>
      <c r="D229" s="40">
        <v>1</v>
      </c>
      <c r="E229" s="40" t="s">
        <v>29</v>
      </c>
      <c r="F229" s="41">
        <v>0.08</v>
      </c>
      <c r="G229" s="102">
        <f>+H225*0.1</f>
        <v>5350</v>
      </c>
      <c r="H229" s="42">
        <f>+G229*D229*F229</f>
        <v>428</v>
      </c>
    </row>
    <row r="230" spans="1:8" x14ac:dyDescent="0.3">
      <c r="A230" s="43"/>
      <c r="B230" s="724" t="s">
        <v>51</v>
      </c>
      <c r="C230" s="725"/>
      <c r="D230" s="40">
        <v>1</v>
      </c>
      <c r="E230" s="40" t="s">
        <v>29</v>
      </c>
      <c r="F230" s="41">
        <v>0.04</v>
      </c>
      <c r="G230" s="40">
        <f>'[1]Estudio de Mercado'!$P$476</f>
        <v>20518.208000000002</v>
      </c>
      <c r="H230" s="42">
        <f>+G230*D230*F230</f>
        <v>820.72832000000017</v>
      </c>
    </row>
    <row r="231" spans="1:8" x14ac:dyDescent="0.3">
      <c r="A231" s="21" t="s">
        <v>31</v>
      </c>
      <c r="B231" s="7"/>
      <c r="C231" s="7"/>
      <c r="D231" s="7"/>
      <c r="E231" s="22"/>
      <c r="F231" s="8"/>
      <c r="G231" s="7"/>
      <c r="H231" s="37">
        <f>ROUND(SUM(H229:H230),0)</f>
        <v>1249</v>
      </c>
    </row>
    <row r="232" spans="1:8" x14ac:dyDescent="0.3">
      <c r="A232" s="6"/>
      <c r="B232" s="7"/>
      <c r="C232" s="7"/>
      <c r="D232" s="7"/>
      <c r="E232" s="22"/>
      <c r="F232" s="8"/>
      <c r="G232" s="7"/>
      <c r="H232" s="9"/>
    </row>
    <row r="233" spans="1:8" x14ac:dyDescent="0.3">
      <c r="A233" s="21" t="s">
        <v>32</v>
      </c>
      <c r="B233" s="7"/>
      <c r="C233" s="7"/>
      <c r="D233" s="7"/>
      <c r="E233" s="22"/>
      <c r="F233" s="8"/>
      <c r="G233" s="7"/>
      <c r="H233" s="9"/>
    </row>
    <row r="234" spans="1:8" x14ac:dyDescent="0.3">
      <c r="A234" s="23" t="s">
        <v>10</v>
      </c>
      <c r="B234" s="718" t="s">
        <v>11</v>
      </c>
      <c r="C234" s="719"/>
      <c r="D234" s="26" t="s">
        <v>13</v>
      </c>
      <c r="E234" s="26" t="s">
        <v>12</v>
      </c>
      <c r="F234" s="27" t="s">
        <v>33</v>
      </c>
      <c r="G234" s="26" t="s">
        <v>34</v>
      </c>
      <c r="H234" s="38" t="s">
        <v>14</v>
      </c>
    </row>
    <row r="235" spans="1:8" x14ac:dyDescent="0.3">
      <c r="A235" s="43"/>
      <c r="B235" s="724" t="s">
        <v>35</v>
      </c>
      <c r="C235" s="725"/>
      <c r="D235" s="40" t="s">
        <v>36</v>
      </c>
      <c r="E235" s="40">
        <v>1</v>
      </c>
      <c r="F235" s="45">
        <f>'[1]Estudio de Mercado'!P483</f>
        <v>102570</v>
      </c>
      <c r="G235" s="46">
        <v>0.05</v>
      </c>
      <c r="H235" s="42">
        <f>+F235*G235</f>
        <v>5128.5</v>
      </c>
    </row>
    <row r="236" spans="1:8" x14ac:dyDescent="0.3">
      <c r="A236" s="43"/>
      <c r="B236" s="724"/>
      <c r="C236" s="725"/>
      <c r="D236" s="47"/>
      <c r="E236" s="47"/>
      <c r="F236" s="48"/>
      <c r="G236" s="49"/>
      <c r="H236" s="42"/>
    </row>
    <row r="237" spans="1:8" x14ac:dyDescent="0.3">
      <c r="A237" s="21" t="s">
        <v>37</v>
      </c>
      <c r="B237" s="7"/>
      <c r="C237" s="7"/>
      <c r="D237" s="7"/>
      <c r="E237" s="22"/>
      <c r="F237" s="8"/>
      <c r="G237" s="7"/>
      <c r="H237" s="37">
        <f>ROUND(SUM(H235:H236),0)</f>
        <v>5129</v>
      </c>
    </row>
    <row r="238" spans="1:8" x14ac:dyDescent="0.3">
      <c r="A238" s="21"/>
      <c r="B238" s="7"/>
      <c r="C238" s="7"/>
      <c r="D238" s="7"/>
      <c r="E238" s="50"/>
      <c r="F238" s="8"/>
      <c r="G238" s="7"/>
      <c r="H238" s="51"/>
    </row>
    <row r="239" spans="1:8" x14ac:dyDescent="0.3">
      <c r="A239" s="21" t="s">
        <v>38</v>
      </c>
      <c r="B239" s="7"/>
      <c r="C239" s="7"/>
      <c r="D239" s="7"/>
      <c r="E239" s="22"/>
      <c r="F239" s="8"/>
      <c r="G239" s="7"/>
      <c r="H239" s="37">
        <f>H219+H225+H231+H237</f>
        <v>4168016.16</v>
      </c>
    </row>
    <row r="240" spans="1:8" x14ac:dyDescent="0.3">
      <c r="A240" s="21" t="s">
        <v>39</v>
      </c>
      <c r="B240" s="7"/>
      <c r="C240" s="7"/>
      <c r="D240" s="7"/>
      <c r="E240" s="22"/>
      <c r="F240" s="8"/>
      <c r="G240" s="7"/>
      <c r="H240" s="52">
        <f>+SUM(H241:H244)</f>
        <v>1248320.8399199999</v>
      </c>
    </row>
    <row r="241" spans="1:8" x14ac:dyDescent="0.3">
      <c r="A241" s="21"/>
      <c r="B241" s="7"/>
      <c r="C241" s="7"/>
      <c r="D241" s="7"/>
      <c r="E241" s="22"/>
      <c r="F241" s="48" t="s">
        <v>40</v>
      </c>
      <c r="G241" s="53">
        <v>0.23</v>
      </c>
      <c r="H241" s="54">
        <f>+G241*H239</f>
        <v>958643.71680000005</v>
      </c>
    </row>
    <row r="242" spans="1:8" x14ac:dyDescent="0.3">
      <c r="A242" s="21"/>
      <c r="B242" s="7"/>
      <c r="C242" s="7"/>
      <c r="D242" s="7"/>
      <c r="E242" s="22"/>
      <c r="F242" s="48" t="s">
        <v>41</v>
      </c>
      <c r="G242" s="53">
        <v>0.01</v>
      </c>
      <c r="H242" s="54">
        <f>+G242*H239</f>
        <v>41680.161599999999</v>
      </c>
    </row>
    <row r="243" spans="1:8" x14ac:dyDescent="0.3">
      <c r="A243" s="21"/>
      <c r="B243" s="7"/>
      <c r="C243" s="7"/>
      <c r="D243" s="7"/>
      <c r="E243" s="22"/>
      <c r="F243" s="48" t="s">
        <v>42</v>
      </c>
      <c r="G243" s="53">
        <v>0.05</v>
      </c>
      <c r="H243" s="54">
        <f>+G243*H239</f>
        <v>208400.80800000002</v>
      </c>
    </row>
    <row r="244" spans="1:8" x14ac:dyDescent="0.3">
      <c r="A244" s="21"/>
      <c r="B244" s="7"/>
      <c r="C244" s="7"/>
      <c r="D244" s="7"/>
      <c r="E244" s="22"/>
      <c r="F244" s="48" t="s">
        <v>43</v>
      </c>
      <c r="G244" s="53">
        <v>0.19</v>
      </c>
      <c r="H244" s="54">
        <f>+G244*H243</f>
        <v>39596.153520000007</v>
      </c>
    </row>
    <row r="245" spans="1:8" x14ac:dyDescent="0.3">
      <c r="A245" s="21"/>
      <c r="B245" s="7"/>
      <c r="C245" s="7"/>
      <c r="D245" s="7"/>
      <c r="E245" s="22"/>
      <c r="F245" s="726" t="s">
        <v>44</v>
      </c>
      <c r="G245" s="726"/>
      <c r="H245" s="55">
        <f>+ROUND(H239+H240,0)</f>
        <v>5416337</v>
      </c>
    </row>
    <row r="246" spans="1:8" x14ac:dyDescent="0.3">
      <c r="A246" s="21"/>
      <c r="B246" s="7"/>
      <c r="C246" s="7"/>
      <c r="D246" s="7"/>
      <c r="E246" s="22"/>
      <c r="F246" s="8"/>
      <c r="G246" s="7"/>
      <c r="H246" s="56"/>
    </row>
    <row r="247" spans="1:8" ht="16.2" thickBot="1" x14ac:dyDescent="0.35">
      <c r="A247" s="17"/>
      <c r="B247" s="18"/>
      <c r="C247" s="7"/>
      <c r="D247" s="7"/>
      <c r="E247" s="22"/>
      <c r="F247" s="19"/>
      <c r="G247" s="18"/>
      <c r="H247" s="20"/>
    </row>
    <row r="248" spans="1:8" ht="16.2" thickTop="1" x14ac:dyDescent="0.3">
      <c r="A248" s="6"/>
      <c r="B248" s="7"/>
      <c r="C248" s="57"/>
      <c r="D248" s="58"/>
      <c r="E248" s="57"/>
      <c r="F248" s="8"/>
      <c r="G248" s="7"/>
      <c r="H248" s="59"/>
    </row>
    <row r="249" spans="1:8" x14ac:dyDescent="0.3">
      <c r="A249" s="6"/>
      <c r="B249" s="7"/>
      <c r="C249" s="22"/>
      <c r="D249" s="7"/>
      <c r="E249" s="22"/>
      <c r="F249" s="8"/>
      <c r="G249" s="7"/>
      <c r="H249" s="59"/>
    </row>
    <row r="250" spans="1:8" x14ac:dyDescent="0.3">
      <c r="A250" s="6"/>
      <c r="B250" s="7"/>
      <c r="C250" s="22"/>
      <c r="D250" s="7"/>
      <c r="E250" s="22"/>
      <c r="F250" s="8"/>
      <c r="G250" s="7"/>
      <c r="H250" s="59"/>
    </row>
    <row r="251" spans="1:8" x14ac:dyDescent="0.3">
      <c r="A251" s="6"/>
      <c r="B251" s="7"/>
      <c r="C251" s="22"/>
      <c r="D251" s="7"/>
      <c r="E251" s="22"/>
      <c r="F251" s="8"/>
      <c r="G251" s="7"/>
      <c r="H251" s="59"/>
    </row>
    <row r="252" spans="1:8" ht="16.2" thickBot="1" x14ac:dyDescent="0.35">
      <c r="A252" s="6"/>
      <c r="B252" s="7"/>
      <c r="C252" s="7"/>
      <c r="D252" s="7"/>
      <c r="E252" s="22"/>
      <c r="F252" s="699"/>
      <c r="G252" s="699"/>
      <c r="H252" s="700"/>
    </row>
    <row r="253" spans="1:8" x14ac:dyDescent="0.3">
      <c r="A253" s="60" t="s">
        <v>45</v>
      </c>
      <c r="B253" s="61"/>
      <c r="C253" s="61"/>
      <c r="D253" s="61"/>
      <c r="E253" s="22"/>
      <c r="F253" s="8" t="s">
        <v>46</v>
      </c>
      <c r="G253" s="7"/>
      <c r="H253" s="9"/>
    </row>
    <row r="254" spans="1:8" ht="16.2" thickBot="1" x14ac:dyDescent="0.35">
      <c r="A254" s="62"/>
      <c r="B254" s="63"/>
      <c r="C254" s="63"/>
      <c r="D254" s="63"/>
      <c r="E254" s="63"/>
      <c r="F254" s="64"/>
      <c r="G254" s="63"/>
      <c r="H254" s="65"/>
    </row>
    <row r="255" spans="1:8" ht="85.2" customHeight="1" thickBot="1" x14ac:dyDescent="0.55000000000000004">
      <c r="A255" s="701" t="str">
        <f>+A2</f>
        <v>REPARACIONES LOCATIVAS LABORATORIO GENETICA REGIONAL NOR OCCIDENTE DEL INSTITUTO NACIONAL DE MEDICINA LEGAL Y CIENCIAS FORENSES.</v>
      </c>
      <c r="B255" s="702"/>
      <c r="C255" s="702"/>
      <c r="D255" s="702"/>
      <c r="E255" s="702"/>
      <c r="F255" s="702"/>
      <c r="G255" s="702"/>
      <c r="H255" s="703"/>
    </row>
    <row r="256" spans="1:8" ht="16.2" thickTop="1" x14ac:dyDescent="0.3">
      <c r="A256" s="704" t="str">
        <f>+A3</f>
        <v>PRESUPUESTO SISTEMA ELÉCTRICO, ILUMINACIÓN Y ALARMAS PARA EL PROYECTO DE REPARACIONES LOCATIVAS SEDE MEDELLIN DEL  INSTITUTO NACIONAL DE MEDICINA LEGAL Y CIENCIAS FORENSES</v>
      </c>
      <c r="B256" s="705"/>
      <c r="C256" s="705"/>
      <c r="D256" s="705"/>
      <c r="E256" s="705"/>
      <c r="F256" s="705"/>
      <c r="G256" s="705"/>
      <c r="H256" s="706"/>
    </row>
    <row r="257" spans="1:8" x14ac:dyDescent="0.3">
      <c r="A257" s="707"/>
      <c r="B257" s="708"/>
      <c r="C257" s="708"/>
      <c r="D257" s="708"/>
      <c r="E257" s="708"/>
      <c r="F257" s="708"/>
      <c r="G257" s="708"/>
      <c r="H257" s="709"/>
    </row>
    <row r="258" spans="1:8" x14ac:dyDescent="0.3">
      <c r="A258" s="710" t="s">
        <v>2</v>
      </c>
      <c r="B258" s="711"/>
      <c r="C258" s="711"/>
      <c r="D258" s="711"/>
      <c r="E258" s="711"/>
      <c r="F258" s="711"/>
      <c r="G258" s="711"/>
      <c r="H258" s="712"/>
    </row>
    <row r="259" spans="1:8" x14ac:dyDescent="0.3">
      <c r="A259" s="6"/>
      <c r="B259" s="7"/>
      <c r="C259" s="7"/>
      <c r="D259" s="7"/>
      <c r="E259" s="7"/>
      <c r="F259" s="8"/>
      <c r="G259" s="7"/>
      <c r="H259" s="9"/>
    </row>
    <row r="260" spans="1:8" x14ac:dyDescent="0.3">
      <c r="A260" s="10" t="s">
        <v>3</v>
      </c>
      <c r="B260" s="11" t="str">
        <f>+'[1]BASE DEL PRESUPUESTO'!B101</f>
        <v>3.3.6</v>
      </c>
      <c r="C260" s="12" t="s">
        <v>4</v>
      </c>
      <c r="D260" s="11" t="str">
        <f>+'[1]BASE DEL PRESUPUESTO'!D101</f>
        <v>UND</v>
      </c>
      <c r="E260" s="13" t="s">
        <v>5</v>
      </c>
      <c r="F260" s="14">
        <f>H289</f>
        <v>2344026.9300000002</v>
      </c>
      <c r="G260" s="12" t="s">
        <v>6</v>
      </c>
      <c r="H260" s="15" t="str">
        <f>+H7</f>
        <v>ENERO DE 2026</v>
      </c>
    </row>
    <row r="261" spans="1:8" ht="139.5" customHeight="1" x14ac:dyDescent="0.3">
      <c r="A261" s="16" t="s">
        <v>8</v>
      </c>
      <c r="B261" s="713" t="str">
        <f>+'[1]BASE DEL PRESUPUESTO'!C101</f>
        <v>Suministro e instalacion de aire acondicionado inverter tipo mini split de una capacidad de 9.000 BTU, 208V, con refrigerante ecologico, incluye el suministro de tuberia de descarga y succion acorde con las UDes condensadoras y evaporadoras con su respectivo aislamiento termico, acometida de fuerza y control entre  la UD evaporadora a UD condensadora (distancia aproximada 10 ML). Dentro del presupuesto se debe considerar la base soporte para la UD condensadora, pasa muro para la ducteria y la acometida entre evaporadora y condensadora, con su respectivo resane e impermeabilizacion para evitar el ingreso de agua al recinto, incluir bomba de consesado para la condensacion y minimo 10 MLde manguera.incluye todos los materiales necesarios para su correcta ejecución y funcionamiento</v>
      </c>
      <c r="C261" s="713"/>
      <c r="D261" s="713"/>
      <c r="E261" s="713"/>
      <c r="F261" s="713"/>
      <c r="G261" s="713"/>
      <c r="H261" s="714"/>
    </row>
    <row r="262" spans="1:8" ht="16.2" thickBot="1" x14ac:dyDescent="0.35">
      <c r="A262" s="17"/>
      <c r="B262" s="18"/>
      <c r="C262" s="18"/>
      <c r="D262" s="18"/>
      <c r="E262" s="18"/>
      <c r="F262" s="19"/>
      <c r="G262" s="18"/>
      <c r="H262" s="20"/>
    </row>
    <row r="263" spans="1:8" ht="16.2" thickTop="1" x14ac:dyDescent="0.3">
      <c r="A263" s="21" t="s">
        <v>9</v>
      </c>
      <c r="B263" s="7"/>
      <c r="C263" s="7"/>
      <c r="D263" s="7"/>
      <c r="E263" s="22"/>
      <c r="F263" s="8"/>
      <c r="G263" s="7"/>
      <c r="H263" s="9"/>
    </row>
    <row r="264" spans="1:8" x14ac:dyDescent="0.3">
      <c r="A264" s="23" t="s">
        <v>10</v>
      </c>
      <c r="B264" s="24" t="s">
        <v>11</v>
      </c>
      <c r="C264" s="25"/>
      <c r="D264" s="25"/>
      <c r="E264" s="26" t="s">
        <v>12</v>
      </c>
      <c r="F264" s="27" t="s">
        <v>13</v>
      </c>
      <c r="G264" s="26" t="s">
        <v>14</v>
      </c>
      <c r="H264" s="28" t="s">
        <v>15</v>
      </c>
    </row>
    <row r="265" spans="1:8" s="95" customFormat="1" ht="248.4" customHeight="1" x14ac:dyDescent="0.3">
      <c r="A265" s="90"/>
      <c r="B265" s="795" t="str">
        <f>+'[1]Estudio de Mercado'!C287</f>
        <v>Suministro e instalacion de aire acondicionado inverter tipo mini split de una capaciodad de 9.000 BTU, 208V, con refrigerante ecologico, incluye el suministro de tuberia de descarga y succion acorde con las UDes condensadoras y evaporadoras con su respectivo aislamiento termico, acometida de fuerza y control entre  la UD evaporadora a UD condensadora (distancia aproximada 10 ML). Dentro del presupuesto se debe considerar la base soporte para la UD condensadora, pasa muro para la ducteria y la acometida entre evaporadora y condensadora, con su respectivo resane e impermeabilizacion para evitar el ingreso de agua al recinto, incluir bomba de consesado para la condensacion y minimo 10 MLde manguera</v>
      </c>
      <c r="C265" s="796"/>
      <c r="D265" s="797"/>
      <c r="E265" s="106">
        <v>1</v>
      </c>
      <c r="F265" s="107" t="s">
        <v>13</v>
      </c>
      <c r="G265" s="93">
        <v>2281592.9300000002</v>
      </c>
      <c r="H265" s="94">
        <f>+E265*G265</f>
        <v>2281592.9300000002</v>
      </c>
    </row>
    <row r="266" spans="1:8" x14ac:dyDescent="0.3">
      <c r="A266" s="29"/>
      <c r="B266" s="715" t="s">
        <v>49</v>
      </c>
      <c r="C266" s="733"/>
      <c r="D266" s="734"/>
      <c r="E266" s="30">
        <v>1</v>
      </c>
      <c r="F266" s="31" t="s">
        <v>18</v>
      </c>
      <c r="G266" s="32">
        <f>'[1]Estudio de Mercado'!P234</f>
        <v>2556</v>
      </c>
      <c r="H266" s="33">
        <f>+E266*G266</f>
        <v>2556</v>
      </c>
    </row>
    <row r="267" spans="1:8" x14ac:dyDescent="0.3">
      <c r="A267" s="35"/>
      <c r="B267" s="715"/>
      <c r="C267" s="733"/>
      <c r="D267" s="734"/>
      <c r="E267" s="30"/>
      <c r="F267" s="31"/>
      <c r="G267" s="32"/>
      <c r="H267" s="33">
        <f>+E267*G267</f>
        <v>0</v>
      </c>
    </row>
    <row r="268" spans="1:8" x14ac:dyDescent="0.3">
      <c r="A268" s="21" t="s">
        <v>19</v>
      </c>
      <c r="B268" s="7"/>
      <c r="C268" s="7"/>
      <c r="D268" s="7"/>
      <c r="E268" s="22"/>
      <c r="F268" s="8"/>
      <c r="G268" s="7"/>
      <c r="H268" s="37">
        <f>(SUM(H265:H267))</f>
        <v>2284148.9300000002</v>
      </c>
    </row>
    <row r="269" spans="1:8" x14ac:dyDescent="0.3">
      <c r="A269" s="6"/>
      <c r="B269" s="7"/>
      <c r="C269" s="7"/>
      <c r="D269" s="7"/>
      <c r="E269" s="22"/>
      <c r="F269" s="8"/>
      <c r="G269" s="7"/>
      <c r="H269" s="9"/>
    </row>
    <row r="270" spans="1:8" x14ac:dyDescent="0.3">
      <c r="A270" s="21" t="s">
        <v>20</v>
      </c>
      <c r="B270" s="7"/>
      <c r="C270" s="7"/>
      <c r="D270" s="7"/>
      <c r="E270" s="22"/>
      <c r="F270" s="8"/>
      <c r="G270" s="7"/>
      <c r="H270" s="9"/>
    </row>
    <row r="271" spans="1:8" ht="24.75" customHeight="1" x14ac:dyDescent="0.3">
      <c r="A271" s="23" t="s">
        <v>10</v>
      </c>
      <c r="B271" s="26" t="s">
        <v>11</v>
      </c>
      <c r="C271" s="71" t="s">
        <v>12</v>
      </c>
      <c r="D271" s="26" t="s">
        <v>13</v>
      </c>
      <c r="E271" s="718" t="s">
        <v>21</v>
      </c>
      <c r="F271" s="719"/>
      <c r="G271" s="26" t="s">
        <v>47</v>
      </c>
      <c r="H271" s="38" t="s">
        <v>14</v>
      </c>
    </row>
    <row r="272" spans="1:8" ht="68.25" customHeight="1" x14ac:dyDescent="0.3">
      <c r="A272" s="29"/>
      <c r="B272" s="72" t="s">
        <v>23</v>
      </c>
      <c r="C272" s="40">
        <v>1</v>
      </c>
      <c r="D272" s="40" t="s">
        <v>24</v>
      </c>
      <c r="E272" s="720">
        <f>+'[1]1- CUADRILLAS'!$D$47</f>
        <v>53500</v>
      </c>
      <c r="F272" s="721"/>
      <c r="G272" s="41">
        <v>1</v>
      </c>
      <c r="H272" s="42">
        <f>((E272+F272)*C272)*G272</f>
        <v>53500</v>
      </c>
    </row>
    <row r="273" spans="1:8" x14ac:dyDescent="0.3">
      <c r="A273" s="43"/>
      <c r="B273" s="44"/>
      <c r="C273" s="40"/>
      <c r="D273" s="40"/>
      <c r="E273" s="722"/>
      <c r="F273" s="723"/>
      <c r="G273" s="41"/>
      <c r="H273" s="42">
        <f>((E273+F273)*C273)*G273</f>
        <v>0</v>
      </c>
    </row>
    <row r="274" spans="1:8" x14ac:dyDescent="0.3">
      <c r="A274" s="43"/>
      <c r="B274" s="44"/>
      <c r="C274" s="40"/>
      <c r="D274" s="40"/>
      <c r="E274" s="722"/>
      <c r="F274" s="723"/>
      <c r="G274" s="40"/>
      <c r="H274" s="42"/>
    </row>
    <row r="275" spans="1:8" x14ac:dyDescent="0.3">
      <c r="A275" s="21" t="s">
        <v>25</v>
      </c>
      <c r="B275" s="7"/>
      <c r="C275" s="7"/>
      <c r="D275" s="7"/>
      <c r="E275" s="22"/>
      <c r="F275" s="8"/>
      <c r="G275" s="7"/>
      <c r="H275" s="37">
        <f>(SUM(H272:H274))</f>
        <v>53500</v>
      </c>
    </row>
    <row r="276" spans="1:8" x14ac:dyDescent="0.3">
      <c r="A276" s="6"/>
      <c r="B276" s="7"/>
      <c r="C276" s="7"/>
      <c r="D276" s="7"/>
      <c r="E276" s="22"/>
      <c r="F276" s="8"/>
      <c r="G276" s="7"/>
      <c r="H276" s="9"/>
    </row>
    <row r="277" spans="1:8" x14ac:dyDescent="0.3">
      <c r="A277" s="21" t="s">
        <v>26</v>
      </c>
      <c r="B277" s="7"/>
      <c r="C277" s="7"/>
      <c r="D277" s="7"/>
      <c r="E277" s="22"/>
      <c r="F277" s="8"/>
      <c r="G277" s="7"/>
      <c r="H277" s="9"/>
    </row>
    <row r="278" spans="1:8" x14ac:dyDescent="0.3">
      <c r="A278" s="23" t="s">
        <v>10</v>
      </c>
      <c r="B278" s="718" t="s">
        <v>11</v>
      </c>
      <c r="C278" s="719"/>
      <c r="D278" s="71" t="s">
        <v>12</v>
      </c>
      <c r="E278" s="26" t="s">
        <v>13</v>
      </c>
      <c r="F278" s="27" t="s">
        <v>22</v>
      </c>
      <c r="G278" s="26" t="s">
        <v>48</v>
      </c>
      <c r="H278" s="38" t="s">
        <v>14</v>
      </c>
    </row>
    <row r="279" spans="1:8" x14ac:dyDescent="0.3">
      <c r="A279" s="43"/>
      <c r="B279" s="724" t="s">
        <v>28</v>
      </c>
      <c r="C279" s="725"/>
      <c r="D279" s="40">
        <v>1</v>
      </c>
      <c r="E279" s="40" t="s">
        <v>29</v>
      </c>
      <c r="F279" s="41">
        <v>0.08</v>
      </c>
      <c r="G279" s="102">
        <f>+H275*0.1</f>
        <v>5350</v>
      </c>
      <c r="H279" s="42">
        <f>+G279*D279*F279</f>
        <v>428</v>
      </c>
    </row>
    <row r="280" spans="1:8" x14ac:dyDescent="0.3">
      <c r="A280" s="43"/>
      <c r="B280" s="724" t="s">
        <v>51</v>
      </c>
      <c r="C280" s="725"/>
      <c r="D280" s="40">
        <v>1</v>
      </c>
      <c r="E280" s="40" t="s">
        <v>29</v>
      </c>
      <c r="F280" s="41">
        <v>0.04</v>
      </c>
      <c r="G280" s="40">
        <f>'[1]Estudio de Mercado'!$P$476</f>
        <v>20518.208000000002</v>
      </c>
      <c r="H280" s="42">
        <f>+G280*D280*F280</f>
        <v>820.72832000000017</v>
      </c>
    </row>
    <row r="281" spans="1:8" x14ac:dyDescent="0.3">
      <c r="A281" s="21" t="s">
        <v>31</v>
      </c>
      <c r="B281" s="7"/>
      <c r="C281" s="7"/>
      <c r="D281" s="7"/>
      <c r="E281" s="22"/>
      <c r="F281" s="8"/>
      <c r="G281" s="7"/>
      <c r="H281" s="37">
        <f>ROUND(SUM(H279:H280),0)</f>
        <v>1249</v>
      </c>
    </row>
    <row r="282" spans="1:8" x14ac:dyDescent="0.3">
      <c r="A282" s="6"/>
      <c r="B282" s="7"/>
      <c r="C282" s="7"/>
      <c r="D282" s="7"/>
      <c r="E282" s="22"/>
      <c r="F282" s="8"/>
      <c r="G282" s="7"/>
      <c r="H282" s="9"/>
    </row>
    <row r="283" spans="1:8" x14ac:dyDescent="0.3">
      <c r="A283" s="21" t="s">
        <v>32</v>
      </c>
      <c r="B283" s="7"/>
      <c r="C283" s="7"/>
      <c r="D283" s="7"/>
      <c r="E283" s="22"/>
      <c r="F283" s="8"/>
      <c r="G283" s="7"/>
      <c r="H283" s="9"/>
    </row>
    <row r="284" spans="1:8" x14ac:dyDescent="0.3">
      <c r="A284" s="23" t="s">
        <v>10</v>
      </c>
      <c r="B284" s="718" t="s">
        <v>11</v>
      </c>
      <c r="C284" s="719"/>
      <c r="D284" s="26" t="s">
        <v>13</v>
      </c>
      <c r="E284" s="26" t="s">
        <v>12</v>
      </c>
      <c r="F284" s="27" t="s">
        <v>33</v>
      </c>
      <c r="G284" s="26" t="s">
        <v>34</v>
      </c>
      <c r="H284" s="38" t="s">
        <v>14</v>
      </c>
    </row>
    <row r="285" spans="1:8" x14ac:dyDescent="0.3">
      <c r="A285" s="43"/>
      <c r="B285" s="724" t="s">
        <v>35</v>
      </c>
      <c r="C285" s="725"/>
      <c r="D285" s="40" t="s">
        <v>36</v>
      </c>
      <c r="E285" s="40">
        <v>1</v>
      </c>
      <c r="F285" s="45">
        <f>'[1]Estudio de Mercado'!P483</f>
        <v>102570</v>
      </c>
      <c r="G285" s="46">
        <v>0.05</v>
      </c>
      <c r="H285" s="42">
        <f>+F285*G285</f>
        <v>5128.5</v>
      </c>
    </row>
    <row r="286" spans="1:8" x14ac:dyDescent="0.3">
      <c r="A286" s="43"/>
      <c r="B286" s="724"/>
      <c r="C286" s="725"/>
      <c r="D286" s="47"/>
      <c r="E286" s="47"/>
      <c r="F286" s="48"/>
      <c r="G286" s="49"/>
      <c r="H286" s="42"/>
    </row>
    <row r="287" spans="1:8" x14ac:dyDescent="0.3">
      <c r="A287" s="21" t="s">
        <v>37</v>
      </c>
      <c r="B287" s="7"/>
      <c r="C287" s="7"/>
      <c r="D287" s="7"/>
      <c r="E287" s="22"/>
      <c r="F287" s="8"/>
      <c r="G287" s="7"/>
      <c r="H287" s="37">
        <f>ROUND(SUM(H285:H286),0)</f>
        <v>5129</v>
      </c>
    </row>
    <row r="288" spans="1:8" x14ac:dyDescent="0.3">
      <c r="A288" s="21"/>
      <c r="B288" s="7"/>
      <c r="C288" s="7"/>
      <c r="D288" s="7"/>
      <c r="E288" s="50"/>
      <c r="F288" s="8"/>
      <c r="G288" s="7"/>
      <c r="H288" s="51"/>
    </row>
    <row r="289" spans="1:8" x14ac:dyDescent="0.3">
      <c r="A289" s="21" t="s">
        <v>38</v>
      </c>
      <c r="B289" s="7"/>
      <c r="C289" s="7"/>
      <c r="D289" s="7"/>
      <c r="E289" s="22"/>
      <c r="F289" s="8"/>
      <c r="G289" s="7"/>
      <c r="H289" s="37">
        <f>H268+H275+H281+H287</f>
        <v>2344026.9300000002</v>
      </c>
    </row>
    <row r="290" spans="1:8" x14ac:dyDescent="0.3">
      <c r="A290" s="21" t="s">
        <v>39</v>
      </c>
      <c r="B290" s="7"/>
      <c r="C290" s="7"/>
      <c r="D290" s="7"/>
      <c r="E290" s="22"/>
      <c r="F290" s="8"/>
      <c r="G290" s="7"/>
      <c r="H290" s="52">
        <f>+SUM(H291:H294)</f>
        <v>702036.06553500006</v>
      </c>
    </row>
    <row r="291" spans="1:8" x14ac:dyDescent="0.3">
      <c r="A291" s="21"/>
      <c r="B291" s="7"/>
      <c r="C291" s="7"/>
      <c r="D291" s="7"/>
      <c r="E291" s="22"/>
      <c r="F291" s="48" t="s">
        <v>40</v>
      </c>
      <c r="G291" s="53">
        <v>0.23</v>
      </c>
      <c r="H291" s="54">
        <f>+G291*H289</f>
        <v>539126.19390000007</v>
      </c>
    </row>
    <row r="292" spans="1:8" x14ac:dyDescent="0.3">
      <c r="A292" s="21"/>
      <c r="B292" s="7"/>
      <c r="C292" s="7"/>
      <c r="D292" s="7"/>
      <c r="E292" s="22"/>
      <c r="F292" s="48" t="s">
        <v>41</v>
      </c>
      <c r="G292" s="53">
        <v>0.01</v>
      </c>
      <c r="H292" s="54">
        <f>+G292*H289</f>
        <v>23440.269300000004</v>
      </c>
    </row>
    <row r="293" spans="1:8" x14ac:dyDescent="0.3">
      <c r="A293" s="21"/>
      <c r="B293" s="7"/>
      <c r="C293" s="7"/>
      <c r="D293" s="7"/>
      <c r="E293" s="22"/>
      <c r="F293" s="48" t="s">
        <v>42</v>
      </c>
      <c r="G293" s="53">
        <v>0.05</v>
      </c>
      <c r="H293" s="54">
        <f>+G293*H289</f>
        <v>117201.34650000001</v>
      </c>
    </row>
    <row r="294" spans="1:8" x14ac:dyDescent="0.3">
      <c r="A294" s="21"/>
      <c r="B294" s="7"/>
      <c r="C294" s="7"/>
      <c r="D294" s="7"/>
      <c r="E294" s="22"/>
      <c r="F294" s="48" t="s">
        <v>43</v>
      </c>
      <c r="G294" s="53">
        <v>0.19</v>
      </c>
      <c r="H294" s="54">
        <f>+G294*H293</f>
        <v>22268.255835000004</v>
      </c>
    </row>
    <row r="295" spans="1:8" x14ac:dyDescent="0.3">
      <c r="A295" s="21"/>
      <c r="B295" s="7"/>
      <c r="C295" s="7"/>
      <c r="D295" s="7"/>
      <c r="E295" s="22"/>
      <c r="F295" s="726" t="s">
        <v>44</v>
      </c>
      <c r="G295" s="726"/>
      <c r="H295" s="55">
        <f>+ROUND(H289+H290,0)</f>
        <v>3046063</v>
      </c>
    </row>
    <row r="296" spans="1:8" x14ac:dyDescent="0.3">
      <c r="A296" s="21"/>
      <c r="B296" s="7"/>
      <c r="C296" s="7"/>
      <c r="D296" s="7"/>
      <c r="E296" s="22"/>
      <c r="F296" s="8"/>
      <c r="G296" s="7"/>
      <c r="H296" s="56"/>
    </row>
    <row r="297" spans="1:8" ht="16.2" thickBot="1" x14ac:dyDescent="0.35">
      <c r="A297" s="17"/>
      <c r="B297" s="18"/>
      <c r="C297" s="7"/>
      <c r="D297" s="7"/>
      <c r="E297" s="22"/>
      <c r="F297" s="19"/>
      <c r="G297" s="18"/>
      <c r="H297" s="20"/>
    </row>
    <row r="298" spans="1:8" ht="16.2" thickTop="1" x14ac:dyDescent="0.3">
      <c r="A298" s="6"/>
      <c r="B298" s="7"/>
      <c r="C298" s="57"/>
      <c r="D298" s="58"/>
      <c r="E298" s="57"/>
      <c r="F298" s="8"/>
      <c r="G298" s="7"/>
      <c r="H298" s="59"/>
    </row>
    <row r="299" spans="1:8" x14ac:dyDescent="0.3">
      <c r="A299" s="6"/>
      <c r="B299" s="7"/>
      <c r="C299" s="22"/>
      <c r="D299" s="7"/>
      <c r="E299" s="22"/>
      <c r="F299" s="8"/>
      <c r="G299" s="7"/>
      <c r="H299" s="59"/>
    </row>
    <row r="300" spans="1:8" x14ac:dyDescent="0.3">
      <c r="A300" s="6"/>
      <c r="B300" s="7"/>
      <c r="C300" s="22"/>
      <c r="D300" s="7"/>
      <c r="E300" s="22"/>
      <c r="F300" s="8"/>
      <c r="G300" s="7"/>
      <c r="H300" s="59"/>
    </row>
    <row r="301" spans="1:8" ht="16.2" thickBot="1" x14ac:dyDescent="0.35">
      <c r="A301" s="6"/>
      <c r="B301" s="7"/>
      <c r="C301" s="7"/>
      <c r="D301" s="7"/>
      <c r="E301" s="22"/>
      <c r="F301" s="699"/>
      <c r="G301" s="699"/>
      <c r="H301" s="700"/>
    </row>
    <row r="302" spans="1:8" x14ac:dyDescent="0.3">
      <c r="A302" s="60" t="s">
        <v>45</v>
      </c>
      <c r="B302" s="61"/>
      <c r="C302" s="61"/>
      <c r="D302" s="61"/>
      <c r="E302" s="22"/>
      <c r="F302" s="8" t="s">
        <v>46</v>
      </c>
      <c r="G302" s="7"/>
      <c r="H302" s="9"/>
    </row>
    <row r="303" spans="1:8" ht="16.2" thickBot="1" x14ac:dyDescent="0.35">
      <c r="A303" s="62"/>
      <c r="B303" s="63"/>
      <c r="C303" s="63"/>
      <c r="D303" s="63"/>
      <c r="E303" s="63"/>
      <c r="F303" s="64"/>
      <c r="G303" s="63"/>
      <c r="H303" s="65"/>
    </row>
    <row r="304" spans="1:8" ht="85.95" customHeight="1" thickBot="1" x14ac:dyDescent="0.55000000000000004">
      <c r="A304" s="701" t="str">
        <f>+A2</f>
        <v>REPARACIONES LOCATIVAS LABORATORIO GENETICA REGIONAL NOR OCCIDENTE DEL INSTITUTO NACIONAL DE MEDICINA LEGAL Y CIENCIAS FORENSES.</v>
      </c>
      <c r="B304" s="702"/>
      <c r="C304" s="702"/>
      <c r="D304" s="702"/>
      <c r="E304" s="702"/>
      <c r="F304" s="702"/>
      <c r="G304" s="702"/>
      <c r="H304" s="703"/>
    </row>
    <row r="305" spans="1:8" ht="16.2" thickTop="1" x14ac:dyDescent="0.3">
      <c r="A305" s="704" t="str">
        <f>+A3</f>
        <v>PRESUPUESTO SISTEMA ELÉCTRICO, ILUMINACIÓN Y ALARMAS PARA EL PROYECTO DE REPARACIONES LOCATIVAS SEDE MEDELLIN DEL  INSTITUTO NACIONAL DE MEDICINA LEGAL Y CIENCIAS FORENSES</v>
      </c>
      <c r="B305" s="705"/>
      <c r="C305" s="705"/>
      <c r="D305" s="705"/>
      <c r="E305" s="705"/>
      <c r="F305" s="705"/>
      <c r="G305" s="705"/>
      <c r="H305" s="706"/>
    </row>
    <row r="306" spans="1:8" x14ac:dyDescent="0.3">
      <c r="A306" s="707"/>
      <c r="B306" s="708"/>
      <c r="C306" s="708"/>
      <c r="D306" s="708"/>
      <c r="E306" s="708"/>
      <c r="F306" s="708"/>
      <c r="G306" s="708"/>
      <c r="H306" s="709"/>
    </row>
    <row r="307" spans="1:8" x14ac:dyDescent="0.3">
      <c r="A307" s="710" t="s">
        <v>2</v>
      </c>
      <c r="B307" s="711"/>
      <c r="C307" s="711"/>
      <c r="D307" s="711"/>
      <c r="E307" s="711"/>
      <c r="F307" s="711"/>
      <c r="G307" s="711"/>
      <c r="H307" s="712"/>
    </row>
    <row r="308" spans="1:8" x14ac:dyDescent="0.3">
      <c r="A308" s="6"/>
      <c r="B308" s="7"/>
      <c r="C308" s="7"/>
      <c r="D308" s="7"/>
      <c r="E308" s="7"/>
      <c r="F308" s="8"/>
      <c r="G308" s="7"/>
      <c r="H308" s="9"/>
    </row>
    <row r="309" spans="1:8" x14ac:dyDescent="0.3">
      <c r="A309" s="10" t="s">
        <v>3</v>
      </c>
      <c r="B309" s="11" t="str">
        <f>+'[1]BASE DEL PRESUPUESTO'!B102</f>
        <v>3.3.7</v>
      </c>
      <c r="C309" s="12" t="s">
        <v>4</v>
      </c>
      <c r="D309" s="11" t="str">
        <f>+'[1]BASE DEL PRESUPUESTO'!D102</f>
        <v>UND</v>
      </c>
      <c r="E309" s="13" t="s">
        <v>5</v>
      </c>
      <c r="F309" s="14">
        <f>H346</f>
        <v>9135238.9399999976</v>
      </c>
      <c r="G309" s="12" t="s">
        <v>6</v>
      </c>
      <c r="H309" s="15" t="str">
        <f>+H7</f>
        <v>ENERO DE 2026</v>
      </c>
    </row>
    <row r="310" spans="1:8" ht="125.1" customHeight="1" x14ac:dyDescent="0.3">
      <c r="A310" s="16" t="s">
        <v>8</v>
      </c>
      <c r="B310" s="713" t="str">
        <f>+'[1]BASE DEL PRESUPUESTO'!C102</f>
        <v>Suministro e instalacion de aire acondicionado tipo Casette de una capacidad de 48000 BTU, 208V, con refrigerante ecologico, incluye el suministro de tuberia de descarga y succion acorde con las UDes condensadoras y evaporadoras con su respectivo aislamiento termico, acometida de fuerza y control entre  la UD evaporadora a UD condensadora (distancia aproximada 10 ML). Dentro del presupuesto se debe considerar la base soporte para la UD condensadora, pasa muro para la ducteria y la acometida entre evaporadora y condensadora, con su respectivo resane e impermeabilizacion para evitar el ingreso de agua al recinto, incluir bomba de consesado para la condensacion y minimo 10 MLde manguera.incluye todos los materiales necesarios para su correcta ejecución y funcionamiento</v>
      </c>
      <c r="C310" s="713"/>
      <c r="D310" s="713"/>
      <c r="E310" s="713"/>
      <c r="F310" s="713"/>
      <c r="G310" s="713"/>
      <c r="H310" s="714"/>
    </row>
    <row r="311" spans="1:8" ht="16.2" thickBot="1" x14ac:dyDescent="0.35">
      <c r="A311" s="17"/>
      <c r="B311" s="18"/>
      <c r="C311" s="18"/>
      <c r="D311" s="18"/>
      <c r="E311" s="18"/>
      <c r="F311" s="19"/>
      <c r="G311" s="18"/>
      <c r="H311" s="20"/>
    </row>
    <row r="312" spans="1:8" ht="16.2" thickTop="1" x14ac:dyDescent="0.3">
      <c r="A312" s="21" t="s">
        <v>9</v>
      </c>
      <c r="B312" s="7"/>
      <c r="C312" s="7"/>
      <c r="D312" s="7"/>
      <c r="E312" s="22"/>
      <c r="F312" s="8"/>
      <c r="G312" s="7"/>
      <c r="H312" s="9"/>
    </row>
    <row r="313" spans="1:8" x14ac:dyDescent="0.3">
      <c r="A313" s="23" t="s">
        <v>10</v>
      </c>
      <c r="B313" s="24" t="s">
        <v>11</v>
      </c>
      <c r="C313" s="25"/>
      <c r="D313" s="25"/>
      <c r="E313" s="26" t="s">
        <v>12</v>
      </c>
      <c r="F313" s="27" t="s">
        <v>13</v>
      </c>
      <c r="G313" s="26" t="s">
        <v>14</v>
      </c>
      <c r="H313" s="28" t="s">
        <v>15</v>
      </c>
    </row>
    <row r="314" spans="1:8" s="95" customFormat="1" x14ac:dyDescent="0.3">
      <c r="A314" s="90"/>
      <c r="B314" s="795" t="str">
        <f>+'[1]Estudio de Mercado'!$C$370</f>
        <v>Aire acondicionado tipo CASETTE  48000 BTU</v>
      </c>
      <c r="C314" s="796"/>
      <c r="D314" s="797"/>
      <c r="E314" s="106">
        <v>1</v>
      </c>
      <c r="F314" s="107" t="s">
        <v>13</v>
      </c>
      <c r="G314" s="93">
        <v>6545168</v>
      </c>
      <c r="H314" s="94">
        <f t="shared" ref="H314:H326" si="1">+E314*G314</f>
        <v>6545168</v>
      </c>
    </row>
    <row r="315" spans="1:8" x14ac:dyDescent="0.3">
      <c r="A315" s="29"/>
      <c r="B315" s="735" t="str">
        <f>+'[1]Estudio de Mercado'!$C$375</f>
        <v>Soporte para condensadora o bomba minisplit 24000BTU</v>
      </c>
      <c r="C315" s="736"/>
      <c r="D315" s="737"/>
      <c r="E315" s="30">
        <v>1</v>
      </c>
      <c r="F315" s="31" t="s">
        <v>13</v>
      </c>
      <c r="G315" s="32">
        <f>+'[1]Estudio de Mercado'!$P$375</f>
        <v>57000</v>
      </c>
      <c r="H315" s="33">
        <f t="shared" si="1"/>
        <v>57000</v>
      </c>
    </row>
    <row r="316" spans="1:8" x14ac:dyDescent="0.3">
      <c r="A316" s="29"/>
      <c r="B316" s="735" t="str">
        <f>+'[1]Estudio de Mercado'!$C$376</f>
        <v>Tuberia de cobre de 5/8" para aire acondicionado</v>
      </c>
      <c r="C316" s="736"/>
      <c r="D316" s="737"/>
      <c r="E316" s="30">
        <v>10</v>
      </c>
      <c r="F316" s="31" t="s">
        <v>16</v>
      </c>
      <c r="G316" s="32">
        <f>+'[1]Estudio de Mercado'!$P$376</f>
        <v>36028</v>
      </c>
      <c r="H316" s="33">
        <f t="shared" si="1"/>
        <v>360280</v>
      </c>
    </row>
    <row r="317" spans="1:8" x14ac:dyDescent="0.3">
      <c r="A317" s="29"/>
      <c r="B317" s="735" t="str">
        <f>+'[1]Estudio de Mercado'!$C$377</f>
        <v>Tuberia de cobre de 3/8" para aire acondicionado</v>
      </c>
      <c r="C317" s="736"/>
      <c r="D317" s="737"/>
      <c r="E317" s="30">
        <v>10</v>
      </c>
      <c r="F317" s="31" t="s">
        <v>16</v>
      </c>
      <c r="G317" s="32">
        <f>+'[1]Estudio de Mercado'!$P$377</f>
        <v>19145</v>
      </c>
      <c r="H317" s="33">
        <f t="shared" si="1"/>
        <v>191450</v>
      </c>
    </row>
    <row r="318" spans="1:8" x14ac:dyDescent="0.3">
      <c r="A318" s="29"/>
      <c r="B318" s="735" t="str">
        <f>+'[1]Estudio de Mercado'!$C$378</f>
        <v>Rubatex 5/8" tira x metro</v>
      </c>
      <c r="C318" s="736"/>
      <c r="D318" s="737"/>
      <c r="E318" s="30">
        <v>10</v>
      </c>
      <c r="F318" s="31" t="s">
        <v>16</v>
      </c>
      <c r="G318" s="32">
        <f>+'[1]Estudio de Mercado'!$P$378</f>
        <v>12094</v>
      </c>
      <c r="H318" s="33">
        <f t="shared" si="1"/>
        <v>120940</v>
      </c>
    </row>
    <row r="319" spans="1:8" x14ac:dyDescent="0.3">
      <c r="A319" s="29"/>
      <c r="B319" s="735" t="str">
        <f>+'[1]Estudio de Mercado'!$C$379</f>
        <v>Rubatex 3/8" tira x metro</v>
      </c>
      <c r="C319" s="736"/>
      <c r="D319" s="737"/>
      <c r="E319" s="30">
        <v>10</v>
      </c>
      <c r="F319" s="31" t="s">
        <v>16</v>
      </c>
      <c r="G319" s="32">
        <f>+'[1]Estudio de Mercado'!$P$379</f>
        <v>10366</v>
      </c>
      <c r="H319" s="33">
        <f t="shared" si="1"/>
        <v>103660</v>
      </c>
    </row>
    <row r="320" spans="1:8" x14ac:dyDescent="0.3">
      <c r="A320" s="29"/>
      <c r="B320" s="735" t="str">
        <f>+'[1]Estudio de Mercado'!$C$380</f>
        <v>Racor de 5/8"</v>
      </c>
      <c r="C320" s="736"/>
      <c r="D320" s="737"/>
      <c r="E320" s="30">
        <v>2</v>
      </c>
      <c r="F320" s="31" t="s">
        <v>52</v>
      </c>
      <c r="G320" s="32">
        <f>+'[1]Estudio de Mercado'!$P$380</f>
        <v>9995</v>
      </c>
      <c r="H320" s="33">
        <f t="shared" si="1"/>
        <v>19990</v>
      </c>
    </row>
    <row r="321" spans="1:8" x14ac:dyDescent="0.3">
      <c r="A321" s="29"/>
      <c r="B321" s="735" t="str">
        <f>+'[1]Estudio de Mercado'!$C$381</f>
        <v>Racor de 3/8"</v>
      </c>
      <c r="C321" s="736"/>
      <c r="D321" s="737"/>
      <c r="E321" s="30">
        <v>2</v>
      </c>
      <c r="F321" s="31" t="s">
        <v>52</v>
      </c>
      <c r="G321" s="32">
        <f>+'[1]Estudio de Mercado'!$P$381</f>
        <v>8996</v>
      </c>
      <c r="H321" s="33">
        <f t="shared" si="1"/>
        <v>17992</v>
      </c>
    </row>
    <row r="322" spans="1:8" x14ac:dyDescent="0.3">
      <c r="A322" s="29"/>
      <c r="B322" s="735" t="str">
        <f>+'[1]Estudio de Mercado'!$C$382</f>
        <v>Gas map</v>
      </c>
      <c r="C322" s="736"/>
      <c r="D322" s="737"/>
      <c r="E322" s="30">
        <v>1</v>
      </c>
      <c r="F322" s="31" t="s">
        <v>53</v>
      </c>
      <c r="G322" s="32">
        <f>+'[1]Estudio de Mercado'!$P$382</f>
        <v>45692</v>
      </c>
      <c r="H322" s="33">
        <f t="shared" si="1"/>
        <v>45692</v>
      </c>
    </row>
    <row r="323" spans="1:8" x14ac:dyDescent="0.3">
      <c r="A323" s="29"/>
      <c r="B323" s="735" t="str">
        <f>+'[1]Estudio de Mercado'!$C$383</f>
        <v>Soldadura de cobre al 15% x barra</v>
      </c>
      <c r="C323" s="736"/>
      <c r="D323" s="737"/>
      <c r="E323" s="30">
        <v>10</v>
      </c>
      <c r="F323" s="31" t="s">
        <v>52</v>
      </c>
      <c r="G323" s="32">
        <f>+'[1]Estudio de Mercado'!$P$383</f>
        <v>27130</v>
      </c>
      <c r="H323" s="33">
        <f t="shared" si="1"/>
        <v>271300</v>
      </c>
    </row>
    <row r="324" spans="1:8" x14ac:dyDescent="0.3">
      <c r="A324" s="29"/>
      <c r="B324" s="735" t="str">
        <f>+'[1]Estudio de Mercado'!$C$384</f>
        <v>Filtro secador de 3/8"</v>
      </c>
      <c r="C324" s="736"/>
      <c r="D324" s="737"/>
      <c r="E324" s="30">
        <v>1</v>
      </c>
      <c r="F324" s="31" t="s">
        <v>52</v>
      </c>
      <c r="G324" s="32">
        <f>+'[1]Estudio de Mercado'!$P$384</f>
        <v>98523</v>
      </c>
      <c r="H324" s="33">
        <f t="shared" si="1"/>
        <v>98523</v>
      </c>
    </row>
    <row r="325" spans="1:8" x14ac:dyDescent="0.3">
      <c r="A325" s="29"/>
      <c r="B325" s="715" t="s">
        <v>49</v>
      </c>
      <c r="C325" s="733"/>
      <c r="D325" s="734"/>
      <c r="E325" s="30">
        <v>1</v>
      </c>
      <c r="F325" s="31" t="s">
        <v>18</v>
      </c>
      <c r="G325" s="32">
        <f>'[1]Estudio de Mercado'!$P$234</f>
        <v>2556</v>
      </c>
      <c r="H325" s="33">
        <f t="shared" si="1"/>
        <v>2556</v>
      </c>
    </row>
    <row r="326" spans="1:8" x14ac:dyDescent="0.3">
      <c r="A326" s="35"/>
      <c r="B326" s="715"/>
      <c r="C326" s="733"/>
      <c r="D326" s="734"/>
      <c r="E326" s="30"/>
      <c r="F326" s="31"/>
      <c r="G326" s="32"/>
      <c r="H326" s="33">
        <f t="shared" si="1"/>
        <v>0</v>
      </c>
    </row>
    <row r="327" spans="1:8" x14ac:dyDescent="0.3">
      <c r="A327" s="21" t="s">
        <v>19</v>
      </c>
      <c r="B327" s="7"/>
      <c r="C327" s="7"/>
      <c r="D327" s="7"/>
      <c r="E327" s="22"/>
      <c r="F327" s="8"/>
      <c r="G327" s="7"/>
      <c r="H327" s="37">
        <f>(SUM(H314:H326))</f>
        <v>7834551</v>
      </c>
    </row>
    <row r="328" spans="1:8" x14ac:dyDescent="0.3">
      <c r="A328" s="6"/>
      <c r="B328" s="7"/>
      <c r="C328" s="7"/>
      <c r="D328" s="7"/>
      <c r="E328" s="22"/>
      <c r="F328" s="8"/>
      <c r="G328" s="7"/>
      <c r="H328" s="9"/>
    </row>
    <row r="329" spans="1:8" x14ac:dyDescent="0.3">
      <c r="A329" s="21" t="s">
        <v>20</v>
      </c>
      <c r="B329" s="7"/>
      <c r="C329" s="7"/>
      <c r="D329" s="7"/>
      <c r="E329" s="22"/>
      <c r="F329" s="8"/>
      <c r="G329" s="7"/>
      <c r="H329" s="9"/>
    </row>
    <row r="330" spans="1:8" ht="24.75" customHeight="1" x14ac:dyDescent="0.3">
      <c r="A330" s="23" t="s">
        <v>10</v>
      </c>
      <c r="B330" s="26" t="s">
        <v>11</v>
      </c>
      <c r="C330" s="71" t="s">
        <v>12</v>
      </c>
      <c r="D330" s="26" t="s">
        <v>13</v>
      </c>
      <c r="E330" s="718" t="s">
        <v>21</v>
      </c>
      <c r="F330" s="719"/>
      <c r="G330" s="26" t="s">
        <v>47</v>
      </c>
      <c r="H330" s="38" t="s">
        <v>14</v>
      </c>
    </row>
    <row r="331" spans="1:8" ht="53.25" customHeight="1" x14ac:dyDescent="0.3">
      <c r="A331" s="29"/>
      <c r="B331" s="72" t="s">
        <v>23</v>
      </c>
      <c r="C331" s="40">
        <v>1</v>
      </c>
      <c r="D331" s="40" t="s">
        <v>24</v>
      </c>
      <c r="E331" s="720">
        <f>+'[1]1- CUADRILLAS'!$D$47</f>
        <v>53500</v>
      </c>
      <c r="F331" s="721"/>
      <c r="G331" s="41">
        <v>23.145157757009319</v>
      </c>
      <c r="H331" s="42">
        <f>((E331+F331)*C331)*G331</f>
        <v>1238265.9399999985</v>
      </c>
    </row>
    <row r="332" spans="1:8" x14ac:dyDescent="0.3">
      <c r="A332" s="21" t="s">
        <v>25</v>
      </c>
      <c r="B332" s="7"/>
      <c r="C332" s="7"/>
      <c r="D332" s="7"/>
      <c r="E332" s="22"/>
      <c r="F332" s="8"/>
      <c r="G332" s="7"/>
      <c r="H332" s="37">
        <f>(SUM(H331:H331))</f>
        <v>1238265.9399999985</v>
      </c>
    </row>
    <row r="333" spans="1:8" x14ac:dyDescent="0.3">
      <c r="A333" s="6"/>
      <c r="B333" s="7"/>
      <c r="C333" s="7"/>
      <c r="D333" s="7"/>
      <c r="E333" s="22"/>
      <c r="F333" s="8"/>
      <c r="G333" s="7"/>
      <c r="H333" s="9"/>
    </row>
    <row r="334" spans="1:8" x14ac:dyDescent="0.3">
      <c r="A334" s="21" t="s">
        <v>26</v>
      </c>
      <c r="B334" s="7"/>
      <c r="C334" s="7"/>
      <c r="D334" s="7"/>
      <c r="E334" s="22"/>
      <c r="F334" s="8"/>
      <c r="G334" s="7"/>
      <c r="H334" s="9"/>
    </row>
    <row r="335" spans="1:8" x14ac:dyDescent="0.3">
      <c r="A335" s="23" t="s">
        <v>10</v>
      </c>
      <c r="B335" s="718" t="s">
        <v>11</v>
      </c>
      <c r="C335" s="719"/>
      <c r="D335" s="71" t="s">
        <v>12</v>
      </c>
      <c r="E335" s="26" t="s">
        <v>13</v>
      </c>
      <c r="F335" s="27" t="s">
        <v>22</v>
      </c>
      <c r="G335" s="26" t="s">
        <v>48</v>
      </c>
      <c r="H335" s="38" t="s">
        <v>14</v>
      </c>
    </row>
    <row r="336" spans="1:8" x14ac:dyDescent="0.3">
      <c r="A336" s="43"/>
      <c r="B336" s="724" t="s">
        <v>28</v>
      </c>
      <c r="C336" s="725"/>
      <c r="D336" s="40">
        <v>1</v>
      </c>
      <c r="E336" s="40" t="s">
        <v>29</v>
      </c>
      <c r="F336" s="41">
        <v>0.08</v>
      </c>
      <c r="G336" s="102">
        <f>+H332*0.1</f>
        <v>123826.59399999987</v>
      </c>
      <c r="H336" s="42">
        <f>+G336*D336*F336</f>
        <v>9906.1275199999891</v>
      </c>
    </row>
    <row r="337" spans="1:8" x14ac:dyDescent="0.3">
      <c r="A337" s="43"/>
      <c r="B337" s="724" t="s">
        <v>51</v>
      </c>
      <c r="C337" s="725"/>
      <c r="D337" s="40">
        <v>1</v>
      </c>
      <c r="E337" s="40" t="s">
        <v>29</v>
      </c>
      <c r="F337" s="41">
        <v>0.06</v>
      </c>
      <c r="G337" s="40">
        <f>'[1]Estudio de Mercado'!P476</f>
        <v>20518.208000000002</v>
      </c>
      <c r="H337" s="42">
        <f>+G337*D337*F337</f>
        <v>1231.09248</v>
      </c>
    </row>
    <row r="338" spans="1:8" x14ac:dyDescent="0.3">
      <c r="A338" s="21" t="s">
        <v>31</v>
      </c>
      <c r="B338" s="7"/>
      <c r="C338" s="7"/>
      <c r="D338" s="7"/>
      <c r="E338" s="22"/>
      <c r="F338" s="8"/>
      <c r="G338" s="7"/>
      <c r="H338" s="37">
        <f>ROUND(SUM(H336:H337),0)</f>
        <v>11137</v>
      </c>
    </row>
    <row r="339" spans="1:8" x14ac:dyDescent="0.3">
      <c r="A339" s="6"/>
      <c r="B339" s="7"/>
      <c r="C339" s="7"/>
      <c r="D339" s="7"/>
      <c r="E339" s="22"/>
      <c r="F339" s="8"/>
      <c r="G339" s="7"/>
      <c r="H339" s="9"/>
    </row>
    <row r="340" spans="1:8" x14ac:dyDescent="0.3">
      <c r="A340" s="21" t="s">
        <v>32</v>
      </c>
      <c r="B340" s="7"/>
      <c r="C340" s="7"/>
      <c r="D340" s="7"/>
      <c r="E340" s="22"/>
      <c r="F340" s="8"/>
      <c r="G340" s="7"/>
      <c r="H340" s="9"/>
    </row>
    <row r="341" spans="1:8" x14ac:dyDescent="0.3">
      <c r="A341" s="23" t="s">
        <v>10</v>
      </c>
      <c r="B341" s="718" t="s">
        <v>11</v>
      </c>
      <c r="C341" s="719"/>
      <c r="D341" s="26" t="s">
        <v>13</v>
      </c>
      <c r="E341" s="26" t="s">
        <v>12</v>
      </c>
      <c r="F341" s="27" t="s">
        <v>33</v>
      </c>
      <c r="G341" s="26" t="s">
        <v>34</v>
      </c>
      <c r="H341" s="38" t="s">
        <v>14</v>
      </c>
    </row>
    <row r="342" spans="1:8" x14ac:dyDescent="0.3">
      <c r="A342" s="43"/>
      <c r="B342" s="724" t="s">
        <v>35</v>
      </c>
      <c r="C342" s="725"/>
      <c r="D342" s="40" t="s">
        <v>36</v>
      </c>
      <c r="E342" s="40">
        <v>1</v>
      </c>
      <c r="F342" s="45">
        <f>'[1]Estudio de Mercado'!P483</f>
        <v>102570</v>
      </c>
      <c r="G342" s="46">
        <v>0.5</v>
      </c>
      <c r="H342" s="42">
        <f>+F342*G342</f>
        <v>51285</v>
      </c>
    </row>
    <row r="343" spans="1:8" x14ac:dyDescent="0.3">
      <c r="A343" s="43"/>
      <c r="B343" s="724"/>
      <c r="C343" s="725"/>
      <c r="D343" s="47"/>
      <c r="E343" s="47"/>
      <c r="F343" s="48"/>
      <c r="G343" s="49"/>
      <c r="H343" s="42"/>
    </row>
    <row r="344" spans="1:8" x14ac:dyDescent="0.3">
      <c r="A344" s="21" t="s">
        <v>37</v>
      </c>
      <c r="B344" s="7"/>
      <c r="C344" s="7"/>
      <c r="D344" s="7"/>
      <c r="E344" s="22"/>
      <c r="F344" s="8"/>
      <c r="G344" s="7"/>
      <c r="H344" s="37">
        <f>ROUND(SUM(H342:H343),0)</f>
        <v>51285</v>
      </c>
    </row>
    <row r="345" spans="1:8" x14ac:dyDescent="0.3">
      <c r="A345" s="21"/>
      <c r="B345" s="7"/>
      <c r="C345" s="7"/>
      <c r="D345" s="7"/>
      <c r="E345" s="50"/>
      <c r="F345" s="8"/>
      <c r="G345" s="7"/>
      <c r="H345" s="51"/>
    </row>
    <row r="346" spans="1:8" x14ac:dyDescent="0.3">
      <c r="A346" s="21" t="s">
        <v>38</v>
      </c>
      <c r="B346" s="7"/>
      <c r="C346" s="7"/>
      <c r="D346" s="7"/>
      <c r="E346" s="22"/>
      <c r="F346" s="8"/>
      <c r="G346" s="7"/>
      <c r="H346" s="37">
        <f>H327+H332+H338+H344</f>
        <v>9135238.9399999976</v>
      </c>
    </row>
    <row r="347" spans="1:8" x14ac:dyDescent="0.3">
      <c r="A347" s="21" t="s">
        <v>39</v>
      </c>
      <c r="B347" s="7"/>
      <c r="C347" s="7"/>
      <c r="D347" s="7"/>
      <c r="E347" s="22"/>
      <c r="F347" s="8"/>
      <c r="G347" s="7"/>
      <c r="H347" s="52">
        <f>+SUM(H348:H351)</f>
        <v>2736004.0625299993</v>
      </c>
    </row>
    <row r="348" spans="1:8" x14ac:dyDescent="0.3">
      <c r="A348" s="21"/>
      <c r="B348" s="7"/>
      <c r="C348" s="7"/>
      <c r="D348" s="7"/>
      <c r="E348" s="22"/>
      <c r="F348" s="48" t="s">
        <v>40</v>
      </c>
      <c r="G348" s="53">
        <v>0.23</v>
      </c>
      <c r="H348" s="54">
        <f>+G348*H346</f>
        <v>2101104.9561999994</v>
      </c>
    </row>
    <row r="349" spans="1:8" x14ac:dyDescent="0.3">
      <c r="A349" s="21"/>
      <c r="B349" s="7"/>
      <c r="C349" s="7"/>
      <c r="D349" s="7"/>
      <c r="E349" s="22"/>
      <c r="F349" s="48" t="s">
        <v>41</v>
      </c>
      <c r="G349" s="53">
        <v>0.01</v>
      </c>
      <c r="H349" s="54">
        <f>+G349*H346</f>
        <v>91352.389399999971</v>
      </c>
    </row>
    <row r="350" spans="1:8" x14ac:dyDescent="0.3">
      <c r="A350" s="21"/>
      <c r="B350" s="7"/>
      <c r="C350" s="7"/>
      <c r="D350" s="7"/>
      <c r="E350" s="22"/>
      <c r="F350" s="48" t="s">
        <v>42</v>
      </c>
      <c r="G350" s="53">
        <v>0.05</v>
      </c>
      <c r="H350" s="54">
        <f>+G350*H346</f>
        <v>456761.94699999993</v>
      </c>
    </row>
    <row r="351" spans="1:8" x14ac:dyDescent="0.3">
      <c r="A351" s="21"/>
      <c r="B351" s="7"/>
      <c r="C351" s="7"/>
      <c r="D351" s="7"/>
      <c r="E351" s="22"/>
      <c r="F351" s="48" t="s">
        <v>43</v>
      </c>
      <c r="G351" s="53">
        <v>0.19</v>
      </c>
      <c r="H351" s="54">
        <f>+G351*H350</f>
        <v>86784.76992999998</v>
      </c>
    </row>
    <row r="352" spans="1:8" x14ac:dyDescent="0.3">
      <c r="A352" s="21"/>
      <c r="B352" s="7"/>
      <c r="C352" s="7"/>
      <c r="D352" s="7"/>
      <c r="E352" s="22"/>
      <c r="F352" s="726" t="s">
        <v>44</v>
      </c>
      <c r="G352" s="726"/>
      <c r="H352" s="55">
        <f>+ROUND(H346+H347,0)</f>
        <v>11871243</v>
      </c>
    </row>
    <row r="353" spans="1:8" x14ac:dyDescent="0.3">
      <c r="A353" s="21"/>
      <c r="B353" s="7"/>
      <c r="C353" s="7"/>
      <c r="D353" s="7"/>
      <c r="E353" s="22"/>
      <c r="F353" s="8"/>
      <c r="G353" s="7"/>
      <c r="H353" s="56"/>
    </row>
    <row r="354" spans="1:8" ht="16.2" thickBot="1" x14ac:dyDescent="0.35">
      <c r="A354" s="17"/>
      <c r="B354" s="18"/>
      <c r="C354" s="7"/>
      <c r="D354" s="7"/>
      <c r="E354" s="22"/>
      <c r="F354" s="19"/>
      <c r="G354" s="18"/>
      <c r="H354" s="20"/>
    </row>
    <row r="355" spans="1:8" ht="16.2" thickTop="1" x14ac:dyDescent="0.3">
      <c r="A355" s="6"/>
      <c r="B355" s="7"/>
      <c r="C355" s="57"/>
      <c r="D355" s="58"/>
      <c r="E355" s="57"/>
      <c r="F355" s="8"/>
      <c r="G355" s="7"/>
      <c r="H355" s="59"/>
    </row>
    <row r="356" spans="1:8" x14ac:dyDescent="0.3">
      <c r="A356" s="6"/>
      <c r="B356" s="7"/>
      <c r="C356" s="22"/>
      <c r="D356" s="7"/>
      <c r="E356" s="22"/>
      <c r="F356" s="8"/>
      <c r="G356" s="7"/>
      <c r="H356" s="59"/>
    </row>
    <row r="357" spans="1:8" x14ac:dyDescent="0.3">
      <c r="A357" s="6"/>
      <c r="B357" s="7"/>
      <c r="C357" s="22"/>
      <c r="D357" s="7"/>
      <c r="E357" s="22"/>
      <c r="F357" s="8"/>
      <c r="G357" s="7"/>
      <c r="H357" s="59"/>
    </row>
    <row r="358" spans="1:8" x14ac:dyDescent="0.3">
      <c r="A358" s="6"/>
      <c r="B358" s="7"/>
      <c r="C358" s="22"/>
      <c r="D358" s="7"/>
      <c r="E358" s="22"/>
      <c r="F358" s="8"/>
      <c r="G358" s="7"/>
      <c r="H358" s="59"/>
    </row>
    <row r="359" spans="1:8" ht="16.2" thickBot="1" x14ac:dyDescent="0.35">
      <c r="A359" s="6"/>
      <c r="B359" s="7"/>
      <c r="C359" s="7"/>
      <c r="D359" s="7"/>
      <c r="E359" s="22"/>
      <c r="F359" s="699"/>
      <c r="G359" s="699"/>
      <c r="H359" s="700"/>
    </row>
    <row r="360" spans="1:8" ht="16.2" thickBot="1" x14ac:dyDescent="0.35">
      <c r="A360" s="81" t="s">
        <v>45</v>
      </c>
      <c r="B360" s="82"/>
      <c r="C360" s="82"/>
      <c r="D360" s="82"/>
      <c r="E360" s="74"/>
      <c r="F360" s="64" t="s">
        <v>46</v>
      </c>
      <c r="G360" s="63"/>
      <c r="H360" s="65"/>
    </row>
    <row r="361" spans="1:8" x14ac:dyDescent="0.3">
      <c r="A361" s="60"/>
      <c r="B361" s="61"/>
      <c r="C361" s="61"/>
      <c r="D361" s="61"/>
      <c r="E361" s="61"/>
      <c r="F361" s="83"/>
      <c r="G361" s="61"/>
      <c r="H361" s="84"/>
    </row>
    <row r="362" spans="1:8" ht="88.2" customHeight="1" thickBot="1" x14ac:dyDescent="0.55000000000000004">
      <c r="A362" s="727" t="str">
        <f>+A2</f>
        <v>REPARACIONES LOCATIVAS LABORATORIO GENETICA REGIONAL NOR OCCIDENTE DEL INSTITUTO NACIONAL DE MEDICINA LEGAL Y CIENCIAS FORENSES.</v>
      </c>
      <c r="B362" s="728"/>
      <c r="C362" s="728"/>
      <c r="D362" s="728"/>
      <c r="E362" s="728"/>
      <c r="F362" s="728"/>
      <c r="G362" s="728"/>
      <c r="H362" s="729"/>
    </row>
    <row r="363" spans="1:8" ht="16.2" thickTop="1" x14ac:dyDescent="0.3">
      <c r="A363" s="704" t="str">
        <f>+A3</f>
        <v>PRESUPUESTO SISTEMA ELÉCTRICO, ILUMINACIÓN Y ALARMAS PARA EL PROYECTO DE REPARACIONES LOCATIVAS SEDE MEDELLIN DEL  INSTITUTO NACIONAL DE MEDICINA LEGAL Y CIENCIAS FORENSES</v>
      </c>
      <c r="B363" s="705"/>
      <c r="C363" s="705"/>
      <c r="D363" s="705"/>
      <c r="E363" s="705"/>
      <c r="F363" s="705"/>
      <c r="G363" s="705"/>
      <c r="H363" s="706"/>
    </row>
    <row r="364" spans="1:8" x14ac:dyDescent="0.3">
      <c r="A364" s="707"/>
      <c r="B364" s="708"/>
      <c r="C364" s="708"/>
      <c r="D364" s="708"/>
      <c r="E364" s="708"/>
      <c r="F364" s="708"/>
      <c r="G364" s="708"/>
      <c r="H364" s="709"/>
    </row>
    <row r="365" spans="1:8" x14ac:dyDescent="0.3">
      <c r="A365" s="710" t="s">
        <v>2</v>
      </c>
      <c r="B365" s="711"/>
      <c r="C365" s="711"/>
      <c r="D365" s="711"/>
      <c r="E365" s="711"/>
      <c r="F365" s="711"/>
      <c r="G365" s="711"/>
      <c r="H365" s="712"/>
    </row>
    <row r="366" spans="1:8" x14ac:dyDescent="0.3">
      <c r="A366" s="6"/>
      <c r="B366" s="7"/>
      <c r="C366" s="7"/>
      <c r="D366" s="7"/>
      <c r="E366" s="7"/>
      <c r="F366" s="8"/>
      <c r="G366" s="7"/>
      <c r="H366" s="9"/>
    </row>
    <row r="367" spans="1:8" x14ac:dyDescent="0.3">
      <c r="A367" s="10" t="s">
        <v>3</v>
      </c>
      <c r="B367" s="11" t="str">
        <f>+'[1]BASE DEL PRESUPUESTO'!B103</f>
        <v>3.3.8</v>
      </c>
      <c r="C367" s="12" t="s">
        <v>4</v>
      </c>
      <c r="D367" s="11" t="str">
        <f>+'[1]BASE DEL PRESUPUESTO'!D103</f>
        <v>UND</v>
      </c>
      <c r="E367" s="13" t="s">
        <v>5</v>
      </c>
      <c r="F367" s="14">
        <f>H405</f>
        <v>9886572.5299999993</v>
      </c>
      <c r="G367" s="12" t="s">
        <v>6</v>
      </c>
      <c r="H367" s="15" t="str">
        <f>+H7</f>
        <v>ENERO DE 2026</v>
      </c>
    </row>
    <row r="368" spans="1:8" ht="136.5" customHeight="1" x14ac:dyDescent="0.3">
      <c r="A368" s="16" t="s">
        <v>8</v>
      </c>
      <c r="B368" s="713" t="str">
        <f>+'[1]BASE DEL PRESUPUESTO'!C103</f>
        <v>Suministro e instalacion de aire acondicionado tipo Casette de una capacidad de 36000 BTU, 208V, con refrigerante ecologico, incluye el suministro de tuberia de descarga y succion acorde con las UDes condensadoras y evaporadoras con su respectivo aislamiento termico, acometida de fuerza y control entre  la UD evaporadora a UD condensadora (distancia aproximada 10 ML). Dentro del presupuesto se debe considerar la base soporte para la UD condensadora, pasa muro para la ducteria y la acometida entre evaporadora y condensadora, con su respectivo resane e impermeabilizacion para evitar el ingreso de agua al recinto, incluir bomba de consesado para la condensacion y minimo 10 MLde manguera.incluye todos los materiales necesarios para su correcta ejecución y funcionamiento</v>
      </c>
      <c r="C368" s="713"/>
      <c r="D368" s="713"/>
      <c r="E368" s="713"/>
      <c r="F368" s="713"/>
      <c r="G368" s="713"/>
      <c r="H368" s="714"/>
    </row>
    <row r="369" spans="1:8" ht="16.2" thickBot="1" x14ac:dyDescent="0.35">
      <c r="A369" s="17"/>
      <c r="B369" s="18"/>
      <c r="C369" s="18"/>
      <c r="D369" s="18"/>
      <c r="E369" s="18"/>
      <c r="F369" s="19"/>
      <c r="G369" s="18"/>
      <c r="H369" s="20"/>
    </row>
    <row r="370" spans="1:8" ht="16.2" thickTop="1" x14ac:dyDescent="0.3">
      <c r="A370" s="21" t="s">
        <v>9</v>
      </c>
      <c r="B370" s="7"/>
      <c r="C370" s="7"/>
      <c r="D370" s="7"/>
      <c r="E370" s="22"/>
      <c r="F370" s="8"/>
      <c r="G370" s="7"/>
      <c r="H370" s="9"/>
    </row>
    <row r="371" spans="1:8" x14ac:dyDescent="0.3">
      <c r="A371" s="23" t="s">
        <v>10</v>
      </c>
      <c r="B371" s="24" t="s">
        <v>11</v>
      </c>
      <c r="C371" s="25"/>
      <c r="D371" s="25"/>
      <c r="E371" s="26" t="s">
        <v>12</v>
      </c>
      <c r="F371" s="27" t="s">
        <v>13</v>
      </c>
      <c r="G371" s="26" t="s">
        <v>14</v>
      </c>
      <c r="H371" s="28" t="s">
        <v>15</v>
      </c>
    </row>
    <row r="372" spans="1:8" s="95" customFormat="1" x14ac:dyDescent="0.3">
      <c r="A372" s="90"/>
      <c r="B372" s="795" t="str">
        <f>+'[1]Estudio de Mercado'!$C$371</f>
        <v>Aire acondicionado tipo CASETTE  36000 BTU</v>
      </c>
      <c r="C372" s="796"/>
      <c r="D372" s="797"/>
      <c r="E372" s="106">
        <v>1</v>
      </c>
      <c r="F372" s="107" t="s">
        <v>13</v>
      </c>
      <c r="G372" s="93">
        <v>7290616</v>
      </c>
      <c r="H372" s="94">
        <f t="shared" ref="H372:H383" si="2">+E372*G372</f>
        <v>7290616</v>
      </c>
    </row>
    <row r="373" spans="1:8" x14ac:dyDescent="0.3">
      <c r="A373" s="29"/>
      <c r="B373" s="735" t="str">
        <f>+'[1]Estudio de Mercado'!$C$375</f>
        <v>Soporte para condensadora o bomba minisplit 24000BTU</v>
      </c>
      <c r="C373" s="736"/>
      <c r="D373" s="737"/>
      <c r="E373" s="30">
        <v>1</v>
      </c>
      <c r="F373" s="31" t="s">
        <v>13</v>
      </c>
      <c r="G373" s="32">
        <f>+'[1]Estudio de Mercado'!$P$375</f>
        <v>57000</v>
      </c>
      <c r="H373" s="33">
        <f t="shared" si="2"/>
        <v>57000</v>
      </c>
    </row>
    <row r="374" spans="1:8" x14ac:dyDescent="0.3">
      <c r="A374" s="29"/>
      <c r="B374" s="735" t="str">
        <f>+'[1]Estudio de Mercado'!$C$376</f>
        <v>Tuberia de cobre de 5/8" para aire acondicionado</v>
      </c>
      <c r="C374" s="736"/>
      <c r="D374" s="737"/>
      <c r="E374" s="30">
        <v>10</v>
      </c>
      <c r="F374" s="31" t="s">
        <v>16</v>
      </c>
      <c r="G374" s="32">
        <f>+'[1]Estudio de Mercado'!$P$376</f>
        <v>36028</v>
      </c>
      <c r="H374" s="33">
        <f t="shared" si="2"/>
        <v>360280</v>
      </c>
    </row>
    <row r="375" spans="1:8" x14ac:dyDescent="0.3">
      <c r="A375" s="29"/>
      <c r="B375" s="735" t="str">
        <f>+'[1]Estudio de Mercado'!$C$377</f>
        <v>Tuberia de cobre de 3/8" para aire acondicionado</v>
      </c>
      <c r="C375" s="736"/>
      <c r="D375" s="737"/>
      <c r="E375" s="30">
        <v>10</v>
      </c>
      <c r="F375" s="31" t="s">
        <v>16</v>
      </c>
      <c r="G375" s="32">
        <f>+'[1]Estudio de Mercado'!$P$377</f>
        <v>19145</v>
      </c>
      <c r="H375" s="33">
        <f t="shared" si="2"/>
        <v>191450</v>
      </c>
    </row>
    <row r="376" spans="1:8" x14ac:dyDescent="0.3">
      <c r="A376" s="29"/>
      <c r="B376" s="735" t="str">
        <f>+'[1]Estudio de Mercado'!$C$378</f>
        <v>Rubatex 5/8" tira x metro</v>
      </c>
      <c r="C376" s="736"/>
      <c r="D376" s="737"/>
      <c r="E376" s="30">
        <v>10</v>
      </c>
      <c r="F376" s="31" t="s">
        <v>16</v>
      </c>
      <c r="G376" s="32">
        <f>+'[1]Estudio de Mercado'!$P$378</f>
        <v>12094</v>
      </c>
      <c r="H376" s="33">
        <f t="shared" si="2"/>
        <v>120940</v>
      </c>
    </row>
    <row r="377" spans="1:8" x14ac:dyDescent="0.3">
      <c r="A377" s="29"/>
      <c r="B377" s="735" t="str">
        <f>+'[1]Estudio de Mercado'!$C$379</f>
        <v>Rubatex 3/8" tira x metro</v>
      </c>
      <c r="C377" s="736"/>
      <c r="D377" s="737"/>
      <c r="E377" s="30">
        <v>10</v>
      </c>
      <c r="F377" s="31" t="s">
        <v>16</v>
      </c>
      <c r="G377" s="32">
        <f>+'[1]Estudio de Mercado'!$P$379</f>
        <v>10366</v>
      </c>
      <c r="H377" s="33">
        <f t="shared" si="2"/>
        <v>103660</v>
      </c>
    </row>
    <row r="378" spans="1:8" x14ac:dyDescent="0.3">
      <c r="A378" s="29"/>
      <c r="B378" s="735" t="str">
        <f>+'[1]Estudio de Mercado'!$C$380</f>
        <v>Racor de 5/8"</v>
      </c>
      <c r="C378" s="736"/>
      <c r="D378" s="737"/>
      <c r="E378" s="30">
        <v>2</v>
      </c>
      <c r="F378" s="31" t="s">
        <v>52</v>
      </c>
      <c r="G378" s="32">
        <f>+'[1]Estudio de Mercado'!$P$380</f>
        <v>9995</v>
      </c>
      <c r="H378" s="33">
        <f t="shared" si="2"/>
        <v>19990</v>
      </c>
    </row>
    <row r="379" spans="1:8" x14ac:dyDescent="0.3">
      <c r="A379" s="29"/>
      <c r="B379" s="735" t="str">
        <f>+'[1]Estudio de Mercado'!$C$381</f>
        <v>Racor de 3/8"</v>
      </c>
      <c r="C379" s="736"/>
      <c r="D379" s="737"/>
      <c r="E379" s="30">
        <v>2</v>
      </c>
      <c r="F379" s="31" t="s">
        <v>52</v>
      </c>
      <c r="G379" s="32">
        <f>+'[1]Estudio de Mercado'!$P$381</f>
        <v>8996</v>
      </c>
      <c r="H379" s="33">
        <f t="shared" si="2"/>
        <v>17992</v>
      </c>
    </row>
    <row r="380" spans="1:8" x14ac:dyDescent="0.3">
      <c r="A380" s="29"/>
      <c r="B380" s="735" t="str">
        <f>+'[1]Estudio de Mercado'!$C$382</f>
        <v>Gas map</v>
      </c>
      <c r="C380" s="736"/>
      <c r="D380" s="737"/>
      <c r="E380" s="30">
        <v>1</v>
      </c>
      <c r="F380" s="31" t="s">
        <v>53</v>
      </c>
      <c r="G380" s="32">
        <f>+'[1]Estudio de Mercado'!$P$382</f>
        <v>45692</v>
      </c>
      <c r="H380" s="33">
        <f t="shared" si="2"/>
        <v>45692</v>
      </c>
    </row>
    <row r="381" spans="1:8" x14ac:dyDescent="0.3">
      <c r="A381" s="29"/>
      <c r="B381" s="735" t="str">
        <f>+'[1]Estudio de Mercado'!$C$383</f>
        <v>Soldadura de cobre al 15% x barra</v>
      </c>
      <c r="C381" s="736"/>
      <c r="D381" s="737"/>
      <c r="E381" s="30">
        <v>10</v>
      </c>
      <c r="F381" s="31" t="s">
        <v>52</v>
      </c>
      <c r="G381" s="32">
        <f>+'[1]Estudio de Mercado'!$P$383</f>
        <v>27130</v>
      </c>
      <c r="H381" s="33">
        <f t="shared" si="2"/>
        <v>271300</v>
      </c>
    </row>
    <row r="382" spans="1:8" x14ac:dyDescent="0.3">
      <c r="A382" s="29"/>
      <c r="B382" s="735" t="str">
        <f>+'[1]Estudio de Mercado'!$C$384</f>
        <v>Filtro secador de 3/8"</v>
      </c>
      <c r="C382" s="736"/>
      <c r="D382" s="737"/>
      <c r="E382" s="30">
        <v>1</v>
      </c>
      <c r="F382" s="31" t="s">
        <v>52</v>
      </c>
      <c r="G382" s="32">
        <f>+'[1]Estudio de Mercado'!$P$384</f>
        <v>98523</v>
      </c>
      <c r="H382" s="33">
        <f t="shared" si="2"/>
        <v>98523</v>
      </c>
    </row>
    <row r="383" spans="1:8" x14ac:dyDescent="0.3">
      <c r="A383" s="29"/>
      <c r="B383" s="715" t="s">
        <v>49</v>
      </c>
      <c r="C383" s="733"/>
      <c r="D383" s="734"/>
      <c r="E383" s="30">
        <v>1</v>
      </c>
      <c r="F383" s="31" t="s">
        <v>18</v>
      </c>
      <c r="G383" s="32">
        <f>'[1]Estudio de Mercado'!$P$234</f>
        <v>2556</v>
      </c>
      <c r="H383" s="33">
        <f t="shared" si="2"/>
        <v>2556</v>
      </c>
    </row>
    <row r="384" spans="1:8" x14ac:dyDescent="0.3">
      <c r="A384" s="21" t="s">
        <v>19</v>
      </c>
      <c r="B384" s="7"/>
      <c r="C384" s="7"/>
      <c r="D384" s="7"/>
      <c r="E384" s="22"/>
      <c r="F384" s="8"/>
      <c r="G384" s="7"/>
      <c r="H384" s="37">
        <f>ROUND(SUM(H372:H383),0)</f>
        <v>8579999</v>
      </c>
    </row>
    <row r="385" spans="1:8" x14ac:dyDescent="0.3">
      <c r="A385" s="6"/>
      <c r="B385" s="7"/>
      <c r="C385" s="7"/>
      <c r="D385" s="7"/>
      <c r="E385" s="22"/>
      <c r="F385" s="8"/>
      <c r="G385" s="7"/>
      <c r="H385" s="9"/>
    </row>
    <row r="386" spans="1:8" x14ac:dyDescent="0.3">
      <c r="A386" s="21" t="s">
        <v>20</v>
      </c>
      <c r="B386" s="7"/>
      <c r="C386" s="7"/>
      <c r="D386" s="7"/>
      <c r="E386" s="22"/>
      <c r="F386" s="8"/>
      <c r="G386" s="7"/>
      <c r="H386" s="9"/>
    </row>
    <row r="387" spans="1:8" x14ac:dyDescent="0.3">
      <c r="A387" s="23" t="s">
        <v>10</v>
      </c>
      <c r="B387" s="26" t="s">
        <v>11</v>
      </c>
      <c r="C387" s="71" t="s">
        <v>12</v>
      </c>
      <c r="D387" s="26" t="s">
        <v>13</v>
      </c>
      <c r="E387" s="718" t="s">
        <v>21</v>
      </c>
      <c r="F387" s="719"/>
      <c r="G387" s="26" t="s">
        <v>47</v>
      </c>
      <c r="H387" s="38" t="s">
        <v>14</v>
      </c>
    </row>
    <row r="388" spans="1:8" ht="48.6" customHeight="1" x14ac:dyDescent="0.3">
      <c r="A388" s="29"/>
      <c r="B388" s="72" t="s">
        <v>23</v>
      </c>
      <c r="C388" s="40">
        <v>1</v>
      </c>
      <c r="D388" s="40" t="s">
        <v>24</v>
      </c>
      <c r="E388" s="720">
        <f>+'[1]1- CUADRILLAS'!$D$47</f>
        <v>53500</v>
      </c>
      <c r="F388" s="721"/>
      <c r="G388" s="41">
        <v>24.110178130841117</v>
      </c>
      <c r="H388" s="42">
        <f>((E388+F388)*C388)*G388</f>
        <v>1289894.5299999998</v>
      </c>
    </row>
    <row r="389" spans="1:8" x14ac:dyDescent="0.3">
      <c r="A389" s="43"/>
      <c r="B389" s="44"/>
      <c r="C389" s="40"/>
      <c r="D389" s="40"/>
      <c r="E389" s="722"/>
      <c r="F389" s="723"/>
      <c r="G389" s="41"/>
      <c r="H389" s="42">
        <f>((E389+F389)*C389)*G389</f>
        <v>0</v>
      </c>
    </row>
    <row r="390" spans="1:8" x14ac:dyDescent="0.3">
      <c r="A390" s="43"/>
      <c r="B390" s="44"/>
      <c r="C390" s="40"/>
      <c r="D390" s="40"/>
      <c r="E390" s="722"/>
      <c r="F390" s="723"/>
      <c r="G390" s="40"/>
      <c r="H390" s="42"/>
    </row>
    <row r="391" spans="1:8" x14ac:dyDescent="0.3">
      <c r="A391" s="21" t="s">
        <v>25</v>
      </c>
      <c r="B391" s="7"/>
      <c r="C391" s="7"/>
      <c r="D391" s="7"/>
      <c r="E391" s="22"/>
      <c r="F391" s="8"/>
      <c r="G391" s="7"/>
      <c r="H391" s="37">
        <f>(SUM(H388:H390))</f>
        <v>1289894.5299999998</v>
      </c>
    </row>
    <row r="392" spans="1:8" x14ac:dyDescent="0.3">
      <c r="A392" s="6"/>
      <c r="B392" s="7"/>
      <c r="C392" s="7"/>
      <c r="D392" s="7"/>
      <c r="E392" s="22"/>
      <c r="F392" s="8"/>
      <c r="G392" s="7"/>
      <c r="H392" s="9"/>
    </row>
    <row r="393" spans="1:8" x14ac:dyDescent="0.3">
      <c r="A393" s="21" t="s">
        <v>26</v>
      </c>
      <c r="B393" s="7"/>
      <c r="C393" s="7"/>
      <c r="D393" s="7"/>
      <c r="E393" s="22"/>
      <c r="F393" s="8"/>
      <c r="G393" s="7"/>
      <c r="H393" s="9"/>
    </row>
    <row r="394" spans="1:8" x14ac:dyDescent="0.3">
      <c r="A394" s="23" t="s">
        <v>10</v>
      </c>
      <c r="B394" s="718" t="s">
        <v>11</v>
      </c>
      <c r="C394" s="719"/>
      <c r="D394" s="71" t="s">
        <v>12</v>
      </c>
      <c r="E394" s="26" t="s">
        <v>13</v>
      </c>
      <c r="F394" s="27" t="s">
        <v>22</v>
      </c>
      <c r="G394" s="26" t="s">
        <v>48</v>
      </c>
      <c r="H394" s="38" t="s">
        <v>14</v>
      </c>
    </row>
    <row r="395" spans="1:8" x14ac:dyDescent="0.3">
      <c r="A395" s="43"/>
      <c r="B395" s="724" t="s">
        <v>28</v>
      </c>
      <c r="C395" s="725"/>
      <c r="D395" s="40">
        <v>1</v>
      </c>
      <c r="E395" s="40" t="s">
        <v>29</v>
      </c>
      <c r="F395" s="41">
        <v>0.08</v>
      </c>
      <c r="G395" s="108">
        <f>+H391*0.1</f>
        <v>128989.45299999998</v>
      </c>
      <c r="H395" s="42">
        <f>+G395*D395*F395</f>
        <v>10319.156239999998</v>
      </c>
    </row>
    <row r="396" spans="1:8" x14ac:dyDescent="0.3">
      <c r="A396" s="43"/>
      <c r="B396" s="724" t="s">
        <v>51</v>
      </c>
      <c r="C396" s="725"/>
      <c r="D396" s="40">
        <v>1</v>
      </c>
      <c r="E396" s="40" t="s">
        <v>29</v>
      </c>
      <c r="F396" s="41">
        <v>0.06</v>
      </c>
      <c r="G396" s="40">
        <f>'[1]Estudio de Mercado'!$P$476</f>
        <v>20518.208000000002</v>
      </c>
      <c r="H396" s="42">
        <f>+G396*D396*F396</f>
        <v>1231.09248</v>
      </c>
    </row>
    <row r="397" spans="1:8" x14ac:dyDescent="0.3">
      <c r="A397" s="21" t="s">
        <v>31</v>
      </c>
      <c r="B397" s="7"/>
      <c r="C397" s="7"/>
      <c r="D397" s="7"/>
      <c r="E397" s="22"/>
      <c r="F397" s="8"/>
      <c r="G397" s="7"/>
      <c r="H397" s="37">
        <f>ROUND(SUM(H395:H396),0)</f>
        <v>11550</v>
      </c>
    </row>
    <row r="398" spans="1:8" x14ac:dyDescent="0.3">
      <c r="A398" s="6"/>
      <c r="B398" s="7"/>
      <c r="C398" s="7"/>
      <c r="D398" s="7"/>
      <c r="E398" s="22"/>
      <c r="F398" s="8"/>
      <c r="G398" s="7"/>
      <c r="H398" s="9"/>
    </row>
    <row r="399" spans="1:8" x14ac:dyDescent="0.3">
      <c r="A399" s="21" t="s">
        <v>32</v>
      </c>
      <c r="B399" s="7"/>
      <c r="C399" s="7"/>
      <c r="D399" s="7"/>
      <c r="E399" s="22"/>
      <c r="F399" s="8"/>
      <c r="G399" s="7"/>
      <c r="H399" s="9"/>
    </row>
    <row r="400" spans="1:8" x14ac:dyDescent="0.3">
      <c r="A400" s="23" t="s">
        <v>10</v>
      </c>
      <c r="B400" s="718" t="s">
        <v>11</v>
      </c>
      <c r="C400" s="719"/>
      <c r="D400" s="26" t="s">
        <v>13</v>
      </c>
      <c r="E400" s="26" t="s">
        <v>12</v>
      </c>
      <c r="F400" s="27" t="s">
        <v>33</v>
      </c>
      <c r="G400" s="26" t="s">
        <v>34</v>
      </c>
      <c r="H400" s="38" t="s">
        <v>14</v>
      </c>
    </row>
    <row r="401" spans="1:8" x14ac:dyDescent="0.3">
      <c r="A401" s="43"/>
      <c r="B401" s="724" t="s">
        <v>35</v>
      </c>
      <c r="C401" s="725"/>
      <c r="D401" s="40" t="s">
        <v>36</v>
      </c>
      <c r="E401" s="40">
        <v>1</v>
      </c>
      <c r="F401" s="45">
        <f>'[1]Estudio de Mercado'!P483</f>
        <v>102570</v>
      </c>
      <c r="G401" s="46">
        <v>0.05</v>
      </c>
      <c r="H401" s="42">
        <f>+F401*G401</f>
        <v>5128.5</v>
      </c>
    </row>
    <row r="402" spans="1:8" x14ac:dyDescent="0.3">
      <c r="A402" s="43"/>
      <c r="B402" s="724"/>
      <c r="C402" s="725"/>
      <c r="D402" s="47"/>
      <c r="E402" s="47"/>
      <c r="F402" s="48"/>
      <c r="G402" s="49"/>
      <c r="H402" s="42"/>
    </row>
    <row r="403" spans="1:8" x14ac:dyDescent="0.3">
      <c r="A403" s="21" t="s">
        <v>37</v>
      </c>
      <c r="B403" s="7"/>
      <c r="C403" s="7"/>
      <c r="D403" s="7"/>
      <c r="E403" s="22"/>
      <c r="F403" s="8"/>
      <c r="G403" s="7"/>
      <c r="H403" s="37">
        <f>ROUND(SUM(H401:H402),0)</f>
        <v>5129</v>
      </c>
    </row>
    <row r="404" spans="1:8" x14ac:dyDescent="0.3">
      <c r="A404" s="21"/>
      <c r="B404" s="7"/>
      <c r="C404" s="7"/>
      <c r="D404" s="7"/>
      <c r="E404" s="50"/>
      <c r="F404" s="8"/>
      <c r="G404" s="7"/>
      <c r="H404" s="51"/>
    </row>
    <row r="405" spans="1:8" x14ac:dyDescent="0.3">
      <c r="A405" s="21" t="s">
        <v>38</v>
      </c>
      <c r="B405" s="7"/>
      <c r="C405" s="7"/>
      <c r="D405" s="7"/>
      <c r="E405" s="22"/>
      <c r="F405" s="8"/>
      <c r="G405" s="7"/>
      <c r="H405" s="37">
        <f>H384+H391+H397+H403</f>
        <v>9886572.5299999993</v>
      </c>
    </row>
    <row r="406" spans="1:8" x14ac:dyDescent="0.3">
      <c r="A406" s="21" t="s">
        <v>39</v>
      </c>
      <c r="B406" s="7"/>
      <c r="C406" s="7"/>
      <c r="D406" s="7"/>
      <c r="E406" s="22"/>
      <c r="F406" s="8"/>
      <c r="G406" s="7"/>
      <c r="H406" s="52">
        <f>+SUM(H407:H410)</f>
        <v>2961028.4727349994</v>
      </c>
    </row>
    <row r="407" spans="1:8" x14ac:dyDescent="0.3">
      <c r="A407" s="21"/>
      <c r="B407" s="7"/>
      <c r="C407" s="7"/>
      <c r="D407" s="7"/>
      <c r="E407" s="22"/>
      <c r="F407" s="48" t="s">
        <v>40</v>
      </c>
      <c r="G407" s="53">
        <v>0.23</v>
      </c>
      <c r="H407" s="54">
        <f>+G407*H405</f>
        <v>2273911.6818999997</v>
      </c>
    </row>
    <row r="408" spans="1:8" x14ac:dyDescent="0.3">
      <c r="A408" s="21"/>
      <c r="B408" s="7"/>
      <c r="C408" s="7"/>
      <c r="D408" s="7"/>
      <c r="E408" s="22"/>
      <c r="F408" s="48" t="s">
        <v>41</v>
      </c>
      <c r="G408" s="53">
        <v>0.01</v>
      </c>
      <c r="H408" s="54">
        <f>+G408*H405</f>
        <v>98865.725299999991</v>
      </c>
    </row>
    <row r="409" spans="1:8" x14ac:dyDescent="0.3">
      <c r="A409" s="21"/>
      <c r="B409" s="7"/>
      <c r="C409" s="7"/>
      <c r="D409" s="7"/>
      <c r="E409" s="22"/>
      <c r="F409" s="48" t="s">
        <v>42</v>
      </c>
      <c r="G409" s="53">
        <v>0.05</v>
      </c>
      <c r="H409" s="54">
        <f>+G409*H405</f>
        <v>494328.62650000001</v>
      </c>
    </row>
    <row r="410" spans="1:8" x14ac:dyDescent="0.3">
      <c r="A410" s="21"/>
      <c r="B410" s="7"/>
      <c r="C410" s="7"/>
      <c r="D410" s="7"/>
      <c r="E410" s="22"/>
      <c r="F410" s="48" t="s">
        <v>43</v>
      </c>
      <c r="G410" s="53">
        <v>0.19</v>
      </c>
      <c r="H410" s="54">
        <f>+G410*H409</f>
        <v>93922.439035000003</v>
      </c>
    </row>
    <row r="411" spans="1:8" x14ac:dyDescent="0.3">
      <c r="A411" s="21"/>
      <c r="B411" s="7"/>
      <c r="C411" s="7"/>
      <c r="D411" s="7"/>
      <c r="E411" s="22"/>
      <c r="F411" s="726" t="s">
        <v>44</v>
      </c>
      <c r="G411" s="726"/>
      <c r="H411" s="55">
        <f>+ROUND(H405+H406,0)</f>
        <v>12847601</v>
      </c>
    </row>
    <row r="412" spans="1:8" x14ac:dyDescent="0.3">
      <c r="A412" s="21"/>
      <c r="B412" s="7"/>
      <c r="C412" s="7"/>
      <c r="D412" s="7"/>
      <c r="E412" s="22"/>
      <c r="F412" s="8"/>
      <c r="G412" s="7"/>
      <c r="H412" s="56"/>
    </row>
    <row r="413" spans="1:8" ht="16.2" thickBot="1" x14ac:dyDescent="0.35">
      <c r="A413" s="17"/>
      <c r="B413" s="18"/>
      <c r="C413" s="7"/>
      <c r="D413" s="7"/>
      <c r="E413" s="22"/>
      <c r="F413" s="19"/>
      <c r="G413" s="18"/>
      <c r="H413" s="20"/>
    </row>
    <row r="414" spans="1:8" ht="16.2" thickTop="1" x14ac:dyDescent="0.3">
      <c r="A414" s="6"/>
      <c r="B414" s="7"/>
      <c r="C414" s="57"/>
      <c r="D414" s="58"/>
      <c r="E414" s="57"/>
      <c r="F414" s="8"/>
      <c r="G414" s="7"/>
      <c r="H414" s="59"/>
    </row>
    <row r="415" spans="1:8" x14ac:dyDescent="0.3">
      <c r="A415" s="6"/>
      <c r="B415" s="7"/>
      <c r="C415" s="22"/>
      <c r="D415" s="7"/>
      <c r="E415" s="22"/>
      <c r="F415" s="8"/>
      <c r="G415" s="7"/>
      <c r="H415" s="59"/>
    </row>
    <row r="416" spans="1:8" x14ac:dyDescent="0.3">
      <c r="A416" s="6"/>
      <c r="B416" s="7"/>
      <c r="C416" s="22"/>
      <c r="D416" s="7"/>
      <c r="E416" s="22"/>
      <c r="F416" s="8"/>
      <c r="G416" s="7"/>
      <c r="H416" s="59"/>
    </row>
    <row r="417" spans="1:8" x14ac:dyDescent="0.3">
      <c r="A417" s="6"/>
      <c r="B417" s="7"/>
      <c r="C417" s="22"/>
      <c r="D417" s="7"/>
      <c r="E417" s="22"/>
      <c r="F417" s="8"/>
      <c r="G417" s="7"/>
      <c r="H417" s="59"/>
    </row>
    <row r="418" spans="1:8" ht="16.2" thickBot="1" x14ac:dyDescent="0.35">
      <c r="A418" s="6"/>
      <c r="B418" s="7"/>
      <c r="C418" s="7"/>
      <c r="D418" s="7"/>
      <c r="E418" s="22"/>
      <c r="F418" s="699"/>
      <c r="G418" s="699"/>
      <c r="H418" s="700"/>
    </row>
    <row r="419" spans="1:8" x14ac:dyDescent="0.3">
      <c r="A419" s="60" t="s">
        <v>45</v>
      </c>
      <c r="B419" s="61"/>
      <c r="C419" s="61"/>
      <c r="D419" s="61"/>
      <c r="E419" s="22"/>
      <c r="F419" s="8" t="s">
        <v>46</v>
      </c>
      <c r="G419" s="7"/>
      <c r="H419" s="9"/>
    </row>
    <row r="420" spans="1:8" ht="16.2" thickBot="1" x14ac:dyDescent="0.35">
      <c r="A420" s="62"/>
      <c r="B420" s="63"/>
      <c r="C420" s="63"/>
      <c r="D420" s="63"/>
      <c r="E420" s="63"/>
      <c r="F420" s="64"/>
      <c r="G420" s="63"/>
      <c r="H420" s="65"/>
    </row>
    <row r="421" spans="1:8" x14ac:dyDescent="0.3">
      <c r="A421" s="60"/>
      <c r="B421" s="61"/>
      <c r="C421" s="61"/>
      <c r="D421" s="61"/>
      <c r="E421" s="61"/>
      <c r="F421" s="83"/>
      <c r="G421" s="61"/>
      <c r="H421" s="84"/>
    </row>
    <row r="422" spans="1:8" ht="79.95" customHeight="1" thickBot="1" x14ac:dyDescent="0.55000000000000004">
      <c r="A422" s="727" t="str">
        <f>+A2</f>
        <v>REPARACIONES LOCATIVAS LABORATORIO GENETICA REGIONAL NOR OCCIDENTE DEL INSTITUTO NACIONAL DE MEDICINA LEGAL Y CIENCIAS FORENSES.</v>
      </c>
      <c r="B422" s="728"/>
      <c r="C422" s="728"/>
      <c r="D422" s="728"/>
      <c r="E422" s="728"/>
      <c r="F422" s="728"/>
      <c r="G422" s="728"/>
      <c r="H422" s="729"/>
    </row>
    <row r="423" spans="1:8" ht="16.2" thickTop="1" x14ac:dyDescent="0.3">
      <c r="A423" s="704" t="str">
        <f>+A3</f>
        <v>PRESUPUESTO SISTEMA ELÉCTRICO, ILUMINACIÓN Y ALARMAS PARA EL PROYECTO DE REPARACIONES LOCATIVAS SEDE MEDELLIN DEL  INSTITUTO NACIONAL DE MEDICINA LEGAL Y CIENCIAS FORENSES</v>
      </c>
      <c r="B423" s="705"/>
      <c r="C423" s="705"/>
      <c r="D423" s="705"/>
      <c r="E423" s="705"/>
      <c r="F423" s="705"/>
      <c r="G423" s="705"/>
      <c r="H423" s="706"/>
    </row>
    <row r="424" spans="1:8" x14ac:dyDescent="0.3">
      <c r="A424" s="707"/>
      <c r="B424" s="708"/>
      <c r="C424" s="708"/>
      <c r="D424" s="708"/>
      <c r="E424" s="708"/>
      <c r="F424" s="708"/>
      <c r="G424" s="708"/>
      <c r="H424" s="709"/>
    </row>
    <row r="425" spans="1:8" x14ac:dyDescent="0.3">
      <c r="A425" s="710" t="s">
        <v>2</v>
      </c>
      <c r="B425" s="711"/>
      <c r="C425" s="711"/>
      <c r="D425" s="711"/>
      <c r="E425" s="711"/>
      <c r="F425" s="711"/>
      <c r="G425" s="711"/>
      <c r="H425" s="712"/>
    </row>
    <row r="426" spans="1:8" x14ac:dyDescent="0.3">
      <c r="A426" s="6"/>
      <c r="B426" s="7"/>
      <c r="C426" s="7"/>
      <c r="D426" s="7"/>
      <c r="E426" s="7"/>
      <c r="F426" s="8"/>
      <c r="G426" s="7"/>
      <c r="H426" s="9"/>
    </row>
    <row r="427" spans="1:8" x14ac:dyDescent="0.3">
      <c r="A427" s="10" t="s">
        <v>3</v>
      </c>
      <c r="B427" s="11" t="str">
        <f>+'[1]BASE DEL PRESUPUESTO'!B104</f>
        <v>3.3.9</v>
      </c>
      <c r="C427" s="12" t="s">
        <v>4</v>
      </c>
      <c r="D427" s="11" t="str">
        <f>+'[1]BASE DEL PRESUPUESTO'!D104</f>
        <v>UND</v>
      </c>
      <c r="E427" s="13" t="s">
        <v>5</v>
      </c>
      <c r="F427" s="14">
        <f>H466</f>
        <v>8355100.4199999999</v>
      </c>
      <c r="G427" s="12" t="s">
        <v>6</v>
      </c>
      <c r="H427" s="15" t="str">
        <f>+H7</f>
        <v>ENERO DE 2026</v>
      </c>
    </row>
    <row r="428" spans="1:8" ht="133.5" customHeight="1" x14ac:dyDescent="0.3">
      <c r="A428" s="16" t="s">
        <v>8</v>
      </c>
      <c r="B428" s="713" t="str">
        <f>+'[1]BASE DEL PRESUPUESTO'!C104</f>
        <v>Suministro e instalacion de aire acondicionado tipo Casette de una capacidad de 24000 BTU, 208V, con refrigerante ecologico, incluye el suministro de tuberia de descarga y succion acorde con las UDes condensadoras y evaporadoras con su respectivo aislamiento termico, acometida de fuerza y control entre  la UD evaporadora a UD condensadora (distancia aproximada 10 ML). Dentro del presupuesto se debe considerar la base soporte para la UD condensadora, pasa muro para la ducteria y la acometida entre evaporadora y condensadora, con su respectivo resane e impermeabilizacion para evitar el ingreso de agua al recinto, incluir bomba de consesado para la condensacion y minimo 10 MLde manguera.incluye todos los materiales necesarios para su correcta ejecución y funcionamiento</v>
      </c>
      <c r="C428" s="713"/>
      <c r="D428" s="713"/>
      <c r="E428" s="713"/>
      <c r="F428" s="713"/>
      <c r="G428" s="713"/>
      <c r="H428" s="714"/>
    </row>
    <row r="429" spans="1:8" ht="16.2" thickBot="1" x14ac:dyDescent="0.35">
      <c r="A429" s="17"/>
      <c r="B429" s="18"/>
      <c r="C429" s="18"/>
      <c r="D429" s="18"/>
      <c r="E429" s="18"/>
      <c r="F429" s="19"/>
      <c r="G429" s="18"/>
      <c r="H429" s="20"/>
    </row>
    <row r="430" spans="1:8" ht="16.2" thickTop="1" x14ac:dyDescent="0.3">
      <c r="A430" s="21" t="s">
        <v>9</v>
      </c>
      <c r="B430" s="7"/>
      <c r="C430" s="7"/>
      <c r="D430" s="7"/>
      <c r="E430" s="22"/>
      <c r="F430" s="8"/>
      <c r="G430" s="7"/>
      <c r="H430" s="9"/>
    </row>
    <row r="431" spans="1:8" x14ac:dyDescent="0.3">
      <c r="A431" s="23" t="s">
        <v>10</v>
      </c>
      <c r="B431" s="24" t="s">
        <v>11</v>
      </c>
      <c r="C431" s="25"/>
      <c r="D431" s="25"/>
      <c r="E431" s="26" t="s">
        <v>12</v>
      </c>
      <c r="F431" s="27" t="s">
        <v>13</v>
      </c>
      <c r="G431" s="26" t="s">
        <v>14</v>
      </c>
      <c r="H431" s="28" t="s">
        <v>15</v>
      </c>
    </row>
    <row r="432" spans="1:8" s="95" customFormat="1" x14ac:dyDescent="0.3">
      <c r="A432" s="90"/>
      <c r="B432" s="795" t="str">
        <f>+'[1]Estudio de Mercado'!$C$372</f>
        <v>Aire acondicionado tipo CASETTE 24000 BTU</v>
      </c>
      <c r="C432" s="796"/>
      <c r="D432" s="797"/>
      <c r="E432" s="106">
        <v>1</v>
      </c>
      <c r="F432" s="107" t="s">
        <v>13</v>
      </c>
      <c r="G432" s="93">
        <v>5661390</v>
      </c>
      <c r="H432" s="94">
        <f t="shared" ref="H432:H444" si="3">+E432*G432</f>
        <v>5661390</v>
      </c>
    </row>
    <row r="433" spans="1:8" x14ac:dyDescent="0.3">
      <c r="A433" s="29"/>
      <c r="B433" s="735" t="str">
        <f>+'[1]Estudio de Mercado'!$C$375</f>
        <v>Soporte para condensadora o bomba minisplit 24000BTU</v>
      </c>
      <c r="C433" s="736"/>
      <c r="D433" s="737"/>
      <c r="E433" s="30">
        <v>1</v>
      </c>
      <c r="F433" s="31" t="s">
        <v>13</v>
      </c>
      <c r="G433" s="32">
        <f>+'[1]Estudio de Mercado'!$P$375</f>
        <v>57000</v>
      </c>
      <c r="H433" s="33">
        <f t="shared" si="3"/>
        <v>57000</v>
      </c>
    </row>
    <row r="434" spans="1:8" x14ac:dyDescent="0.3">
      <c r="A434" s="29"/>
      <c r="B434" s="735" t="str">
        <f>+'[1]Estudio de Mercado'!$C$376</f>
        <v>Tuberia de cobre de 5/8" para aire acondicionado</v>
      </c>
      <c r="C434" s="736"/>
      <c r="D434" s="737"/>
      <c r="E434" s="30">
        <v>10</v>
      </c>
      <c r="F434" s="31" t="s">
        <v>16</v>
      </c>
      <c r="G434" s="32">
        <f>+'[1]Estudio de Mercado'!$P$376</f>
        <v>36028</v>
      </c>
      <c r="H434" s="33">
        <f t="shared" si="3"/>
        <v>360280</v>
      </c>
    </row>
    <row r="435" spans="1:8" x14ac:dyDescent="0.3">
      <c r="A435" s="29"/>
      <c r="B435" s="735" t="str">
        <f>+'[1]Estudio de Mercado'!$C$377</f>
        <v>Tuberia de cobre de 3/8" para aire acondicionado</v>
      </c>
      <c r="C435" s="736"/>
      <c r="D435" s="737"/>
      <c r="E435" s="30">
        <v>10</v>
      </c>
      <c r="F435" s="31" t="s">
        <v>16</v>
      </c>
      <c r="G435" s="32">
        <f>+'[1]Estudio de Mercado'!$P$377</f>
        <v>19145</v>
      </c>
      <c r="H435" s="33">
        <f t="shared" si="3"/>
        <v>191450</v>
      </c>
    </row>
    <row r="436" spans="1:8" x14ac:dyDescent="0.3">
      <c r="A436" s="29"/>
      <c r="B436" s="735" t="str">
        <f>+'[1]Estudio de Mercado'!$C$378</f>
        <v>Rubatex 5/8" tira x metro</v>
      </c>
      <c r="C436" s="736"/>
      <c r="D436" s="737"/>
      <c r="E436" s="30">
        <v>10</v>
      </c>
      <c r="F436" s="31" t="s">
        <v>16</v>
      </c>
      <c r="G436" s="32">
        <f>+'[1]Estudio de Mercado'!$P$378</f>
        <v>12094</v>
      </c>
      <c r="H436" s="33">
        <f t="shared" si="3"/>
        <v>120940</v>
      </c>
    </row>
    <row r="437" spans="1:8" x14ac:dyDescent="0.3">
      <c r="A437" s="29"/>
      <c r="B437" s="735" t="str">
        <f>+'[1]Estudio de Mercado'!$C$379</f>
        <v>Rubatex 3/8" tira x metro</v>
      </c>
      <c r="C437" s="736"/>
      <c r="D437" s="737"/>
      <c r="E437" s="30">
        <v>10</v>
      </c>
      <c r="F437" s="31" t="s">
        <v>16</v>
      </c>
      <c r="G437" s="32">
        <f>+'[1]Estudio de Mercado'!$P$379</f>
        <v>10366</v>
      </c>
      <c r="H437" s="33">
        <f t="shared" si="3"/>
        <v>103660</v>
      </c>
    </row>
    <row r="438" spans="1:8" x14ac:dyDescent="0.3">
      <c r="A438" s="29"/>
      <c r="B438" s="735" t="str">
        <f>+'[1]Estudio de Mercado'!$C$380</f>
        <v>Racor de 5/8"</v>
      </c>
      <c r="C438" s="736"/>
      <c r="D438" s="737"/>
      <c r="E438" s="30">
        <v>2</v>
      </c>
      <c r="F438" s="31" t="s">
        <v>52</v>
      </c>
      <c r="G438" s="32">
        <f>+'[1]Estudio de Mercado'!$P$380</f>
        <v>9995</v>
      </c>
      <c r="H438" s="33">
        <f t="shared" si="3"/>
        <v>19990</v>
      </c>
    </row>
    <row r="439" spans="1:8" x14ac:dyDescent="0.3">
      <c r="A439" s="29"/>
      <c r="B439" s="735" t="str">
        <f>+'[1]Estudio de Mercado'!$C$381</f>
        <v>Racor de 3/8"</v>
      </c>
      <c r="C439" s="736"/>
      <c r="D439" s="737"/>
      <c r="E439" s="30">
        <v>2</v>
      </c>
      <c r="F439" s="31" t="s">
        <v>52</v>
      </c>
      <c r="G439" s="32">
        <f>+'[1]Estudio de Mercado'!$P$381</f>
        <v>8996</v>
      </c>
      <c r="H439" s="33">
        <f t="shared" si="3"/>
        <v>17992</v>
      </c>
    </row>
    <row r="440" spans="1:8" x14ac:dyDescent="0.3">
      <c r="A440" s="29"/>
      <c r="B440" s="735" t="str">
        <f>+'[1]Estudio de Mercado'!$C$382</f>
        <v>Gas map</v>
      </c>
      <c r="C440" s="736"/>
      <c r="D440" s="737"/>
      <c r="E440" s="30">
        <v>1</v>
      </c>
      <c r="F440" s="31" t="s">
        <v>53</v>
      </c>
      <c r="G440" s="32">
        <f>+'[1]Estudio de Mercado'!$P$382</f>
        <v>45692</v>
      </c>
      <c r="H440" s="33">
        <f t="shared" si="3"/>
        <v>45692</v>
      </c>
    </row>
    <row r="441" spans="1:8" x14ac:dyDescent="0.3">
      <c r="A441" s="29"/>
      <c r="B441" s="735" t="str">
        <f>+'[1]Estudio de Mercado'!$C$383</f>
        <v>Soldadura de cobre al 15% x barra</v>
      </c>
      <c r="C441" s="736"/>
      <c r="D441" s="737"/>
      <c r="E441" s="30">
        <v>10</v>
      </c>
      <c r="F441" s="31" t="s">
        <v>52</v>
      </c>
      <c r="G441" s="32">
        <f>+'[1]Estudio de Mercado'!$P$383</f>
        <v>27130</v>
      </c>
      <c r="H441" s="33">
        <f t="shared" si="3"/>
        <v>271300</v>
      </c>
    </row>
    <row r="442" spans="1:8" x14ac:dyDescent="0.3">
      <c r="A442" s="29"/>
      <c r="B442" s="735" t="str">
        <f>+'[1]Estudio de Mercado'!$C$384</f>
        <v>Filtro secador de 3/8"</v>
      </c>
      <c r="C442" s="736"/>
      <c r="D442" s="737"/>
      <c r="E442" s="30">
        <v>1</v>
      </c>
      <c r="F442" s="31" t="s">
        <v>52</v>
      </c>
      <c r="G442" s="32">
        <f>+'[1]Estudio de Mercado'!$P$384</f>
        <v>98523</v>
      </c>
      <c r="H442" s="33">
        <f t="shared" si="3"/>
        <v>98523</v>
      </c>
    </row>
    <row r="443" spans="1:8" x14ac:dyDescent="0.3">
      <c r="A443" s="29"/>
      <c r="B443" s="715" t="s">
        <v>49</v>
      </c>
      <c r="C443" s="733"/>
      <c r="D443" s="734"/>
      <c r="E443" s="30">
        <v>1</v>
      </c>
      <c r="F443" s="31" t="s">
        <v>18</v>
      </c>
      <c r="G443" s="32">
        <f>'[1]Estudio de Mercado'!$P$234</f>
        <v>2556</v>
      </c>
      <c r="H443" s="33">
        <f t="shared" si="3"/>
        <v>2556</v>
      </c>
    </row>
    <row r="444" spans="1:8" x14ac:dyDescent="0.3">
      <c r="A444" s="35"/>
      <c r="B444" s="715"/>
      <c r="C444" s="733"/>
      <c r="D444" s="734"/>
      <c r="E444" s="30"/>
      <c r="F444" s="31"/>
      <c r="G444" s="32"/>
      <c r="H444" s="33">
        <f t="shared" si="3"/>
        <v>0</v>
      </c>
    </row>
    <row r="445" spans="1:8" x14ac:dyDescent="0.3">
      <c r="A445" s="21" t="s">
        <v>19</v>
      </c>
      <c r="B445" s="7"/>
      <c r="C445" s="7"/>
      <c r="D445" s="7"/>
      <c r="E445" s="22"/>
      <c r="F445" s="8"/>
      <c r="G445" s="7"/>
      <c r="H445" s="37">
        <f>ROUND(SUM(H432:H444),0)</f>
        <v>6950773</v>
      </c>
    </row>
    <row r="446" spans="1:8" x14ac:dyDescent="0.3">
      <c r="A446" s="6"/>
      <c r="B446" s="7"/>
      <c r="C446" s="7"/>
      <c r="D446" s="7"/>
      <c r="E446" s="22"/>
      <c r="F446" s="8"/>
      <c r="G446" s="7"/>
      <c r="H446" s="9"/>
    </row>
    <row r="447" spans="1:8" x14ac:dyDescent="0.3">
      <c r="A447" s="21" t="s">
        <v>20</v>
      </c>
      <c r="B447" s="7"/>
      <c r="C447" s="7"/>
      <c r="D447" s="7"/>
      <c r="E447" s="22"/>
      <c r="F447" s="8"/>
      <c r="G447" s="7"/>
      <c r="H447" s="9"/>
    </row>
    <row r="448" spans="1:8" ht="24.75" customHeight="1" x14ac:dyDescent="0.3">
      <c r="A448" s="23" t="s">
        <v>10</v>
      </c>
      <c r="B448" s="26" t="s">
        <v>11</v>
      </c>
      <c r="C448" s="71" t="s">
        <v>12</v>
      </c>
      <c r="D448" s="26" t="s">
        <v>13</v>
      </c>
      <c r="E448" s="718" t="s">
        <v>21</v>
      </c>
      <c r="F448" s="719"/>
      <c r="G448" s="26" t="s">
        <v>47</v>
      </c>
      <c r="H448" s="38" t="s">
        <v>14</v>
      </c>
    </row>
    <row r="449" spans="1:8" ht="63.75" customHeight="1" x14ac:dyDescent="0.3">
      <c r="A449" s="29"/>
      <c r="B449" s="72" t="s">
        <v>23</v>
      </c>
      <c r="C449" s="40">
        <v>1</v>
      </c>
      <c r="D449" s="40" t="s">
        <v>24</v>
      </c>
      <c r="E449" s="720">
        <f>+'[1]1- CUADRILLAS'!$D$47</f>
        <v>53500</v>
      </c>
      <c r="F449" s="721"/>
      <c r="G449" s="41">
        <v>25.922848971962612</v>
      </c>
      <c r="H449" s="42">
        <f>((E449+F449)*C449)*G449</f>
        <v>1386872.4199999997</v>
      </c>
    </row>
    <row r="450" spans="1:8" x14ac:dyDescent="0.3">
      <c r="A450" s="43"/>
      <c r="B450" s="44"/>
      <c r="C450" s="40"/>
      <c r="D450" s="40"/>
      <c r="E450" s="722"/>
      <c r="F450" s="723"/>
      <c r="G450" s="41"/>
      <c r="H450" s="42">
        <f>((E450+F450)*C450)*G450</f>
        <v>0</v>
      </c>
    </row>
    <row r="451" spans="1:8" x14ac:dyDescent="0.3">
      <c r="A451" s="43"/>
      <c r="B451" s="44"/>
      <c r="C451" s="40"/>
      <c r="D451" s="40"/>
      <c r="E451" s="722"/>
      <c r="F451" s="723"/>
      <c r="G451" s="40"/>
      <c r="H451" s="42"/>
    </row>
    <row r="452" spans="1:8" x14ac:dyDescent="0.3">
      <c r="A452" s="21" t="s">
        <v>25</v>
      </c>
      <c r="B452" s="7"/>
      <c r="C452" s="7"/>
      <c r="D452" s="7"/>
      <c r="E452" s="22"/>
      <c r="F452" s="8"/>
      <c r="G452" s="7"/>
      <c r="H452" s="37">
        <f>(SUM(H449:H451))</f>
        <v>1386872.4199999997</v>
      </c>
    </row>
    <row r="453" spans="1:8" x14ac:dyDescent="0.3">
      <c r="A453" s="6"/>
      <c r="B453" s="7"/>
      <c r="C453" s="7"/>
      <c r="D453" s="7"/>
      <c r="E453" s="22"/>
      <c r="F453" s="8"/>
      <c r="G453" s="7"/>
      <c r="H453" s="9"/>
    </row>
    <row r="454" spans="1:8" x14ac:dyDescent="0.3">
      <c r="A454" s="21" t="s">
        <v>26</v>
      </c>
      <c r="B454" s="7"/>
      <c r="C454" s="7"/>
      <c r="D454" s="7"/>
      <c r="E454" s="22"/>
      <c r="F454" s="8"/>
      <c r="G454" s="7"/>
      <c r="H454" s="9"/>
    </row>
    <row r="455" spans="1:8" x14ac:dyDescent="0.3">
      <c r="A455" s="23" t="s">
        <v>10</v>
      </c>
      <c r="B455" s="718" t="s">
        <v>11</v>
      </c>
      <c r="C455" s="719"/>
      <c r="D455" s="71" t="s">
        <v>12</v>
      </c>
      <c r="E455" s="26" t="s">
        <v>13</v>
      </c>
      <c r="F455" s="27" t="s">
        <v>22</v>
      </c>
      <c r="G455" s="26" t="s">
        <v>48</v>
      </c>
      <c r="H455" s="38" t="s">
        <v>14</v>
      </c>
    </row>
    <row r="456" spans="1:8" x14ac:dyDescent="0.3">
      <c r="A456" s="43"/>
      <c r="B456" s="724" t="s">
        <v>28</v>
      </c>
      <c r="C456" s="725"/>
      <c r="D456" s="40">
        <v>1</v>
      </c>
      <c r="E456" s="40" t="s">
        <v>29</v>
      </c>
      <c r="F456" s="41">
        <v>0.08</v>
      </c>
      <c r="G456" s="108">
        <f>+H452*0.1</f>
        <v>138687.24199999997</v>
      </c>
      <c r="H456" s="42">
        <f>+G456*D456*F456</f>
        <v>11094.979359999998</v>
      </c>
    </row>
    <row r="457" spans="1:8" x14ac:dyDescent="0.3">
      <c r="A457" s="43"/>
      <c r="B457" s="724" t="s">
        <v>51</v>
      </c>
      <c r="C457" s="725"/>
      <c r="D457" s="40">
        <v>1</v>
      </c>
      <c r="E457" s="40" t="s">
        <v>29</v>
      </c>
      <c r="F457" s="41">
        <v>0.06</v>
      </c>
      <c r="G457" s="40">
        <f>'[1]Estudio de Mercado'!$P$476</f>
        <v>20518.208000000002</v>
      </c>
      <c r="H457" s="42">
        <f>+G457*D457*F457</f>
        <v>1231.09248</v>
      </c>
    </row>
    <row r="458" spans="1:8" x14ac:dyDescent="0.3">
      <c r="A458" s="21" t="s">
        <v>31</v>
      </c>
      <c r="B458" s="7"/>
      <c r="C458" s="7"/>
      <c r="D458" s="7"/>
      <c r="E458" s="22"/>
      <c r="F458" s="8"/>
      <c r="G458" s="7"/>
      <c r="H458" s="37">
        <f>ROUND(SUM(H456:H457),0)</f>
        <v>12326</v>
      </c>
    </row>
    <row r="459" spans="1:8" x14ac:dyDescent="0.3">
      <c r="A459" s="6"/>
      <c r="B459" s="7"/>
      <c r="C459" s="7"/>
      <c r="D459" s="7"/>
      <c r="E459" s="22"/>
      <c r="F459" s="8"/>
      <c r="G459" s="7"/>
      <c r="H459" s="9"/>
    </row>
    <row r="460" spans="1:8" x14ac:dyDescent="0.3">
      <c r="A460" s="21" t="s">
        <v>32</v>
      </c>
      <c r="B460" s="7"/>
      <c r="C460" s="7"/>
      <c r="D460" s="7"/>
      <c r="E460" s="22"/>
      <c r="F460" s="8"/>
      <c r="G460" s="7"/>
      <c r="H460" s="9"/>
    </row>
    <row r="461" spans="1:8" x14ac:dyDescent="0.3">
      <c r="A461" s="23" t="s">
        <v>10</v>
      </c>
      <c r="B461" s="718" t="s">
        <v>11</v>
      </c>
      <c r="C461" s="719"/>
      <c r="D461" s="26" t="s">
        <v>13</v>
      </c>
      <c r="E461" s="26" t="s">
        <v>12</v>
      </c>
      <c r="F461" s="27" t="s">
        <v>33</v>
      </c>
      <c r="G461" s="26" t="s">
        <v>34</v>
      </c>
      <c r="H461" s="38" t="s">
        <v>14</v>
      </c>
    </row>
    <row r="462" spans="1:8" x14ac:dyDescent="0.3">
      <c r="A462" s="43"/>
      <c r="B462" s="724" t="s">
        <v>35</v>
      </c>
      <c r="C462" s="725"/>
      <c r="D462" s="40" t="s">
        <v>36</v>
      </c>
      <c r="E462" s="40">
        <v>1</v>
      </c>
      <c r="F462" s="45">
        <f>'[1]Estudio de Mercado'!P483</f>
        <v>102570</v>
      </c>
      <c r="G462" s="46">
        <v>0.05</v>
      </c>
      <c r="H462" s="42">
        <f>+F462*G462</f>
        <v>5128.5</v>
      </c>
    </row>
    <row r="463" spans="1:8" x14ac:dyDescent="0.3">
      <c r="A463" s="43"/>
      <c r="B463" s="724"/>
      <c r="C463" s="725"/>
      <c r="D463" s="47"/>
      <c r="E463" s="47"/>
      <c r="F463" s="48"/>
      <c r="G463" s="49"/>
      <c r="H463" s="42"/>
    </row>
    <row r="464" spans="1:8" x14ac:dyDescent="0.3">
      <c r="A464" s="21" t="s">
        <v>37</v>
      </c>
      <c r="B464" s="7"/>
      <c r="C464" s="7"/>
      <c r="D464" s="7"/>
      <c r="E464" s="22"/>
      <c r="F464" s="8"/>
      <c r="G464" s="7"/>
      <c r="H464" s="37">
        <f>ROUND(SUM(H462:H463),0)</f>
        <v>5129</v>
      </c>
    </row>
    <row r="465" spans="1:8" x14ac:dyDescent="0.3">
      <c r="A465" s="21"/>
      <c r="B465" s="7"/>
      <c r="C465" s="7"/>
      <c r="D465" s="7"/>
      <c r="E465" s="50"/>
      <c r="F465" s="8"/>
      <c r="G465" s="7"/>
      <c r="H465" s="51"/>
    </row>
    <row r="466" spans="1:8" x14ac:dyDescent="0.3">
      <c r="A466" s="21" t="s">
        <v>38</v>
      </c>
      <c r="B466" s="7"/>
      <c r="C466" s="7"/>
      <c r="D466" s="7"/>
      <c r="E466" s="22"/>
      <c r="F466" s="8"/>
      <c r="G466" s="7"/>
      <c r="H466" s="37">
        <f>H445+H452+H458+H464</f>
        <v>8355100.4199999999</v>
      </c>
    </row>
    <row r="467" spans="1:8" x14ac:dyDescent="0.3">
      <c r="A467" s="21" t="s">
        <v>39</v>
      </c>
      <c r="B467" s="7"/>
      <c r="C467" s="7"/>
      <c r="D467" s="7"/>
      <c r="E467" s="22"/>
      <c r="F467" s="8"/>
      <c r="G467" s="7"/>
      <c r="H467" s="52">
        <f>+SUM(H468:H471)</f>
        <v>2502352.5757900001</v>
      </c>
    </row>
    <row r="468" spans="1:8" x14ac:dyDescent="0.3">
      <c r="A468" s="21"/>
      <c r="B468" s="7"/>
      <c r="C468" s="7"/>
      <c r="D468" s="7"/>
      <c r="E468" s="22"/>
      <c r="F468" s="48" t="s">
        <v>40</v>
      </c>
      <c r="G468" s="53">
        <v>0.23</v>
      </c>
      <c r="H468" s="54">
        <f>+G468*H466</f>
        <v>1921673.0966</v>
      </c>
    </row>
    <row r="469" spans="1:8" x14ac:dyDescent="0.3">
      <c r="A469" s="21"/>
      <c r="B469" s="7"/>
      <c r="C469" s="7"/>
      <c r="D469" s="7"/>
      <c r="E469" s="22"/>
      <c r="F469" s="48" t="s">
        <v>41</v>
      </c>
      <c r="G469" s="53">
        <v>0.01</v>
      </c>
      <c r="H469" s="54">
        <f>+G469*H466</f>
        <v>83551.004199999996</v>
      </c>
    </row>
    <row r="470" spans="1:8" x14ac:dyDescent="0.3">
      <c r="A470" s="21"/>
      <c r="B470" s="7"/>
      <c r="C470" s="7"/>
      <c r="D470" s="7"/>
      <c r="E470" s="22"/>
      <c r="F470" s="48" t="s">
        <v>42</v>
      </c>
      <c r="G470" s="53">
        <v>0.05</v>
      </c>
      <c r="H470" s="54">
        <f>+G470*H466</f>
        <v>417755.02100000001</v>
      </c>
    </row>
    <row r="471" spans="1:8" x14ac:dyDescent="0.3">
      <c r="A471" s="21"/>
      <c r="B471" s="7"/>
      <c r="C471" s="7"/>
      <c r="D471" s="7"/>
      <c r="E471" s="22"/>
      <c r="F471" s="48" t="s">
        <v>43</v>
      </c>
      <c r="G471" s="53">
        <v>0.19</v>
      </c>
      <c r="H471" s="54">
        <f>+G471*H470</f>
        <v>79373.453990000009</v>
      </c>
    </row>
    <row r="472" spans="1:8" x14ac:dyDescent="0.3">
      <c r="A472" s="21"/>
      <c r="B472" s="7"/>
      <c r="C472" s="7"/>
      <c r="D472" s="7"/>
      <c r="E472" s="22"/>
      <c r="F472" s="726" t="s">
        <v>44</v>
      </c>
      <c r="G472" s="726"/>
      <c r="H472" s="55">
        <f>+ROUND(H466+H467,0)</f>
        <v>10857453</v>
      </c>
    </row>
    <row r="473" spans="1:8" x14ac:dyDescent="0.3">
      <c r="A473" s="21"/>
      <c r="B473" s="7"/>
      <c r="C473" s="7"/>
      <c r="D473" s="7"/>
      <c r="E473" s="22"/>
      <c r="F473" s="8"/>
      <c r="G473" s="7"/>
      <c r="H473" s="56"/>
    </row>
    <row r="474" spans="1:8" ht="16.2" thickBot="1" x14ac:dyDescent="0.35">
      <c r="A474" s="17"/>
      <c r="B474" s="18"/>
      <c r="C474" s="7"/>
      <c r="D474" s="7"/>
      <c r="E474" s="22"/>
      <c r="F474" s="19"/>
      <c r="G474" s="18"/>
      <c r="H474" s="20"/>
    </row>
    <row r="475" spans="1:8" ht="16.2" thickTop="1" x14ac:dyDescent="0.3">
      <c r="A475" s="6"/>
      <c r="B475" s="7"/>
      <c r="C475" s="57"/>
      <c r="D475" s="58"/>
      <c r="E475" s="57"/>
      <c r="F475" s="8"/>
      <c r="G475" s="7"/>
      <c r="H475" s="59"/>
    </row>
    <row r="476" spans="1:8" x14ac:dyDescent="0.3">
      <c r="A476" s="6"/>
      <c r="B476" s="7"/>
      <c r="C476" s="22"/>
      <c r="D476" s="7"/>
      <c r="E476" s="22"/>
      <c r="F476" s="8"/>
      <c r="G476" s="7"/>
      <c r="H476" s="59"/>
    </row>
    <row r="477" spans="1:8" x14ac:dyDescent="0.3">
      <c r="A477" s="6"/>
      <c r="B477" s="7"/>
      <c r="C477" s="22"/>
      <c r="D477" s="7"/>
      <c r="E477" s="22"/>
      <c r="F477" s="8"/>
      <c r="G477" s="7"/>
      <c r="H477" s="59"/>
    </row>
    <row r="478" spans="1:8" x14ac:dyDescent="0.3">
      <c r="A478" s="6"/>
      <c r="B478" s="7"/>
      <c r="C478" s="22"/>
      <c r="D478" s="7"/>
      <c r="E478" s="22"/>
      <c r="F478" s="8"/>
      <c r="G478" s="7"/>
      <c r="H478" s="59"/>
    </row>
    <row r="479" spans="1:8" ht="16.2" thickBot="1" x14ac:dyDescent="0.35">
      <c r="A479" s="6"/>
      <c r="B479" s="7"/>
      <c r="C479" s="7"/>
      <c r="D479" s="7"/>
      <c r="E479" s="22"/>
      <c r="F479" s="699"/>
      <c r="G479" s="699"/>
      <c r="H479" s="700"/>
    </row>
    <row r="480" spans="1:8" x14ac:dyDescent="0.3">
      <c r="A480" s="60" t="s">
        <v>45</v>
      </c>
      <c r="B480" s="61"/>
      <c r="C480" s="61"/>
      <c r="D480" s="61"/>
      <c r="E480" s="22"/>
      <c r="F480" s="8" t="s">
        <v>46</v>
      </c>
      <c r="G480" s="7"/>
      <c r="H480" s="9"/>
    </row>
    <row r="481" spans="1:8" ht="16.2" thickBot="1" x14ac:dyDescent="0.35">
      <c r="A481" s="62"/>
      <c r="B481" s="63"/>
      <c r="C481" s="63"/>
      <c r="D481" s="63"/>
      <c r="E481" s="63"/>
      <c r="F481" s="64"/>
      <c r="G481" s="63"/>
      <c r="H481" s="65"/>
    </row>
    <row r="482" spans="1:8" x14ac:dyDescent="0.3">
      <c r="A482" s="1"/>
      <c r="B482" s="2"/>
      <c r="C482" s="2"/>
      <c r="D482" s="2"/>
      <c r="E482" s="2"/>
      <c r="F482" s="3"/>
      <c r="G482" s="2"/>
      <c r="H482" s="4"/>
    </row>
    <row r="483" spans="1:8" ht="83.4" customHeight="1" thickBot="1" x14ac:dyDescent="0.55000000000000004">
      <c r="A483" s="727" t="str">
        <f>+$A$2</f>
        <v>REPARACIONES LOCATIVAS LABORATORIO GENETICA REGIONAL NOR OCCIDENTE DEL INSTITUTO NACIONAL DE MEDICINA LEGAL Y CIENCIAS FORENSES.</v>
      </c>
      <c r="B483" s="728"/>
      <c r="C483" s="728"/>
      <c r="D483" s="728"/>
      <c r="E483" s="728"/>
      <c r="F483" s="728"/>
      <c r="G483" s="728"/>
      <c r="H483" s="729"/>
    </row>
    <row r="484" spans="1:8" ht="16.2" thickTop="1" x14ac:dyDescent="0.3">
      <c r="A484" s="704" t="str">
        <f>+$A$3</f>
        <v>PRESUPUESTO SISTEMA ELÉCTRICO, ILUMINACIÓN Y ALARMAS PARA EL PROYECTO DE REPARACIONES LOCATIVAS SEDE MEDELLIN DEL  INSTITUTO NACIONAL DE MEDICINA LEGAL Y CIENCIAS FORENSES</v>
      </c>
      <c r="B484" s="705"/>
      <c r="C484" s="705"/>
      <c r="D484" s="705"/>
      <c r="E484" s="705"/>
      <c r="F484" s="705"/>
      <c r="G484" s="705"/>
      <c r="H484" s="706"/>
    </row>
    <row r="485" spans="1:8" x14ac:dyDescent="0.3">
      <c r="A485" s="707"/>
      <c r="B485" s="708"/>
      <c r="C485" s="708"/>
      <c r="D485" s="708"/>
      <c r="E485" s="708"/>
      <c r="F485" s="708"/>
      <c r="G485" s="708"/>
      <c r="H485" s="709"/>
    </row>
    <row r="486" spans="1:8" x14ac:dyDescent="0.3">
      <c r="A486" s="710" t="s">
        <v>2</v>
      </c>
      <c r="B486" s="711"/>
      <c r="C486" s="711"/>
      <c r="D486" s="711"/>
      <c r="E486" s="711"/>
      <c r="F486" s="711"/>
      <c r="G486" s="711"/>
      <c r="H486" s="712"/>
    </row>
    <row r="487" spans="1:8" x14ac:dyDescent="0.3">
      <c r="A487" s="6"/>
      <c r="B487" s="7"/>
      <c r="C487" s="7"/>
      <c r="D487" s="7"/>
      <c r="E487" s="7"/>
      <c r="F487" s="8"/>
      <c r="G487" s="7"/>
      <c r="H487" s="9"/>
    </row>
    <row r="488" spans="1:8" x14ac:dyDescent="0.3">
      <c r="A488" s="10" t="s">
        <v>3</v>
      </c>
      <c r="B488" s="11" t="str">
        <f>+'[1]BASE DEL PRESUPUESTO'!$B$106</f>
        <v>3.3.10</v>
      </c>
      <c r="C488" s="12" t="s">
        <v>4</v>
      </c>
      <c r="D488" s="11" t="str">
        <f>+'[1]BASE DEL PRESUPUESTO'!$D$106</f>
        <v>UND</v>
      </c>
      <c r="E488" s="13" t="s">
        <v>5</v>
      </c>
      <c r="F488" s="14">
        <f>H516</f>
        <v>21171620.620000001</v>
      </c>
      <c r="G488" s="12" t="s">
        <v>6</v>
      </c>
      <c r="H488" s="15" t="str">
        <f>+H7</f>
        <v>ENERO DE 2026</v>
      </c>
    </row>
    <row r="489" spans="1:8" ht="220.2" customHeight="1" x14ac:dyDescent="0.3">
      <c r="A489" s="16" t="s">
        <v>8</v>
      </c>
      <c r="B489" s="713" t="str">
        <f>+'[1]BASE DEL PRESUPUESTO'!$C$106</f>
        <v xml:space="preserve">Suministro de materiales , instalacion  y mano de obra   de Sistema de extracciòn de aire debidamente aislada termicamente  con ventilador centrífugo de mínimo 800 CFM de un nivel sonoro dentro del laboratorio máximo de 70 dB , con motor trifàsico/bifàsico  208V, 60HZ,, con su respectivo banco de filtros con gran capacidad para el tratamiento de olores y retención de compuestos volátiles. El sistema de filtración consiste en: prefiltros pleat o similar para retención de particulas con una eficiencia de 30%, filtros de carbón activado tipo granular o peletizado para retención de olores y vapores con un tiempo de residencia no inferior a 0,05 segundos. El ventilador centrífugo debe tener la presión suficiente para mantener el caudal nominal con una saturación del banco de filtros que produzca una caida de presión en el sistema filtrante de 4 pulgadas de agua, mas las caidas de presión por la distancia y figuras de la ductería.  Dentro del presupuesto se debe considerar una base soporte en angulo o pertfil cuadrado con la suficiente resistencia para soportar el equipo en operanción sin que se presente vibración, El banco de filtros debe estar dotado de manómetros que nos indiquen la diferencia de presión entre areas de filtración en pulgadas de agua.  La UD debe pintarse (color a convenir), tambien se debe considerar dentro del presupuesta la construcciòn de una base soporte en concreto ,  y una base soporte  en angulo o pertfil cuadrado de una altura de minimo 0,1 MLcon la suficiente resistencia para soportar el equipo en operanción sin que se presente vibración, debidamente anclada y soportada.. Incluye arrancador directo con pulsador de encendido y apagado del ventilador, el cual debe quedar instalado dentro del àrea, se debe incluir dentro del presupuesto la instalaciòn de acometida del arracador al motoventilador, incluyendo cableado, canalela, ducterìa (norma RETIE)  </v>
      </c>
      <c r="C489" s="713"/>
      <c r="D489" s="713"/>
      <c r="E489" s="713"/>
      <c r="F489" s="713"/>
      <c r="G489" s="713"/>
      <c r="H489" s="714"/>
    </row>
    <row r="490" spans="1:8" ht="16.2" thickBot="1" x14ac:dyDescent="0.35">
      <c r="A490" s="17"/>
      <c r="B490" s="18"/>
      <c r="C490" s="18"/>
      <c r="D490" s="18"/>
      <c r="E490" s="18"/>
      <c r="F490" s="19"/>
      <c r="G490" s="18"/>
      <c r="H490" s="20"/>
    </row>
    <row r="491" spans="1:8" ht="16.2" thickTop="1" x14ac:dyDescent="0.3">
      <c r="A491" s="21" t="s">
        <v>9</v>
      </c>
      <c r="B491" s="7"/>
      <c r="C491" s="7"/>
      <c r="D491" s="7"/>
      <c r="E491" s="22"/>
      <c r="F491" s="8"/>
      <c r="G491" s="7"/>
      <c r="H491" s="9"/>
    </row>
    <row r="492" spans="1:8" x14ac:dyDescent="0.3">
      <c r="A492" s="23" t="s">
        <v>10</v>
      </c>
      <c r="B492" s="24" t="s">
        <v>11</v>
      </c>
      <c r="C492" s="25"/>
      <c r="D492" s="25"/>
      <c r="E492" s="26" t="s">
        <v>12</v>
      </c>
      <c r="F492" s="27" t="s">
        <v>13</v>
      </c>
      <c r="G492" s="26" t="s">
        <v>14</v>
      </c>
      <c r="H492" s="28" t="s">
        <v>15</v>
      </c>
    </row>
    <row r="493" spans="1:8" s="95" customFormat="1" ht="409.5" customHeight="1" x14ac:dyDescent="0.3">
      <c r="A493" s="90"/>
      <c r="B493" s="792" t="str">
        <f>+'[1]Estudio de Mercado'!$C$277</f>
        <v xml:space="preserve">Suministro de materiales , instalacion  y mano de obra de Suministro, instalacion de Sistema de extracciòn de aire debidamente aislada termicamente  con ventilador centrífugo de mínimo 800 CFM de un nivel sonoro dentro del laboratorio máximo de 70 dB , con motor trifàsico/bifàsico  208V, 60HZ,, con su respectivo banco de filtros con gran capacidad para el tratamiento de olores y retención de compuestos volátiles. El sistema de filtración consiste en: prefiltros pleat o similar para retención de particulas con una eficiencia de 30%, filtros de carbón activado tipo granular o peletizado para retención de olores y vapores con un tiempo de residencia no inferior a 0,05 segundos. El ventilador centrífugo debe tener la presión suficiente para mantener el caudal nominal con una saturación del banco de filtros que produzca una caida de presión en el sistema filtrante de 4 pulgadas de agua, mas las caidas de presión por la distancia y figuras de la ductería.  Dentro del presupuesto se debe considerar una base soporte en angulo o pertfil cuadrado con la suficiente resistencia para soportar el equipo en operanción sin que se presente vibración, El banco de filtros debe estar dotado de manómetros que nos indiquen la diferencia de presión entre areas de filtración en pulgadas de agua.  La UD debe pintarse (color a convenir), tambien se debe considerar dentro del presupuesta la construcciòn de una base soporte en concreto ,  y una base soporte  en angulo o pertfil cuadrado de una altura de minimo 0,1 MLcon la suficiente resistencia para soportar el equipo en operanción sin que se presente vibración, debidamente anclada y soportada.. Incluye arrancador directo con pulsador de encendido y apagado del ventilador, el cual debe quedar instalado dentro del àrea, se debe incluir dentro del presupuesto la instalaciòn de acometida del arracador al motoventilador, incluyendo cabelado, canalela, ducterìa (norma RETIE)  </v>
      </c>
      <c r="C493" s="793"/>
      <c r="D493" s="794"/>
      <c r="E493" s="106">
        <v>1</v>
      </c>
      <c r="F493" s="107" t="s">
        <v>13</v>
      </c>
      <c r="G493" s="93">
        <v>20948671.620000001</v>
      </c>
      <c r="H493" s="94">
        <f>+E493*G493</f>
        <v>20948671.620000001</v>
      </c>
    </row>
    <row r="494" spans="1:8" x14ac:dyDescent="0.3">
      <c r="A494" s="29"/>
      <c r="B494" s="715" t="s">
        <v>49</v>
      </c>
      <c r="C494" s="733"/>
      <c r="D494" s="734"/>
      <c r="E494" s="30">
        <v>1</v>
      </c>
      <c r="F494" s="31" t="s">
        <v>18</v>
      </c>
      <c r="G494" s="32">
        <f>'[1]Estudio de Mercado'!$P$234</f>
        <v>2556</v>
      </c>
      <c r="H494" s="33">
        <f>+E494*G494</f>
        <v>2556</v>
      </c>
    </row>
    <row r="495" spans="1:8" x14ac:dyDescent="0.3">
      <c r="A495" s="21" t="s">
        <v>19</v>
      </c>
      <c r="B495" s="7"/>
      <c r="C495" s="7"/>
      <c r="D495" s="7"/>
      <c r="E495" s="22"/>
      <c r="F495" s="8"/>
      <c r="G495" s="7"/>
      <c r="H495" s="37">
        <f>(SUM(H493:H494))</f>
        <v>20951227.620000001</v>
      </c>
    </row>
    <row r="496" spans="1:8" x14ac:dyDescent="0.3">
      <c r="A496" s="6"/>
      <c r="B496" s="7"/>
      <c r="C496" s="7"/>
      <c r="D496" s="7"/>
      <c r="E496" s="22"/>
      <c r="F496" s="8"/>
      <c r="G496" s="7"/>
      <c r="H496" s="9"/>
    </row>
    <row r="497" spans="1:8" x14ac:dyDescent="0.3">
      <c r="A497" s="21" t="s">
        <v>20</v>
      </c>
      <c r="B497" s="7"/>
      <c r="C497" s="7"/>
      <c r="D497" s="7"/>
      <c r="E497" s="22"/>
      <c r="F497" s="8"/>
      <c r="G497" s="7"/>
      <c r="H497" s="9"/>
    </row>
    <row r="498" spans="1:8" ht="24.75" customHeight="1" x14ac:dyDescent="0.3">
      <c r="A498" s="23" t="s">
        <v>10</v>
      </c>
      <c r="B498" s="26" t="s">
        <v>11</v>
      </c>
      <c r="C498" s="71" t="s">
        <v>12</v>
      </c>
      <c r="D498" s="26" t="s">
        <v>13</v>
      </c>
      <c r="E498" s="718" t="s">
        <v>21</v>
      </c>
      <c r="F498" s="719"/>
      <c r="G498" s="26" t="s">
        <v>47</v>
      </c>
      <c r="H498" s="38" t="s">
        <v>14</v>
      </c>
    </row>
    <row r="499" spans="1:8" ht="48" customHeight="1" x14ac:dyDescent="0.3">
      <c r="A499" s="29"/>
      <c r="B499" s="72" t="s">
        <v>23</v>
      </c>
      <c r="C499" s="40">
        <v>1</v>
      </c>
      <c r="D499" s="40" t="s">
        <v>24</v>
      </c>
      <c r="E499" s="720">
        <f>+'[1]1- CUADRILLAS'!$D$47</f>
        <v>53500</v>
      </c>
      <c r="F499" s="721"/>
      <c r="G499" s="41">
        <v>3</v>
      </c>
      <c r="H499" s="42">
        <f>((E499+F499)*C499)*G499</f>
        <v>160500</v>
      </c>
    </row>
    <row r="500" spans="1:8" x14ac:dyDescent="0.3">
      <c r="A500" s="43"/>
      <c r="B500" s="44"/>
      <c r="C500" s="40"/>
      <c r="D500" s="40"/>
      <c r="E500" s="722"/>
      <c r="F500" s="723"/>
      <c r="G500" s="41"/>
      <c r="H500" s="42">
        <f>((E500+F500)*C500)*G500</f>
        <v>0</v>
      </c>
    </row>
    <row r="501" spans="1:8" x14ac:dyDescent="0.3">
      <c r="A501" s="43"/>
      <c r="B501" s="44"/>
      <c r="C501" s="40"/>
      <c r="D501" s="40"/>
      <c r="E501" s="722"/>
      <c r="F501" s="723"/>
      <c r="G501" s="40"/>
      <c r="H501" s="42"/>
    </row>
    <row r="502" spans="1:8" x14ac:dyDescent="0.3">
      <c r="A502" s="21" t="s">
        <v>25</v>
      </c>
      <c r="B502" s="7"/>
      <c r="C502" s="7"/>
      <c r="D502" s="7"/>
      <c r="E502" s="22"/>
      <c r="F502" s="8"/>
      <c r="G502" s="7"/>
      <c r="H502" s="37">
        <f>(SUM(H499:H501))</f>
        <v>160500</v>
      </c>
    </row>
    <row r="503" spans="1:8" x14ac:dyDescent="0.3">
      <c r="A503" s="6"/>
      <c r="B503" s="7"/>
      <c r="C503" s="7"/>
      <c r="D503" s="7"/>
      <c r="E503" s="22"/>
      <c r="F503" s="8"/>
      <c r="G503" s="7"/>
      <c r="H503" s="9"/>
    </row>
    <row r="504" spans="1:8" x14ac:dyDescent="0.3">
      <c r="A504" s="21" t="s">
        <v>26</v>
      </c>
      <c r="B504" s="7"/>
      <c r="C504" s="7"/>
      <c r="D504" s="7"/>
      <c r="E504" s="22"/>
      <c r="F504" s="8"/>
      <c r="G504" s="7"/>
      <c r="H504" s="9"/>
    </row>
    <row r="505" spans="1:8" x14ac:dyDescent="0.3">
      <c r="A505" s="23" t="s">
        <v>10</v>
      </c>
      <c r="B505" s="718" t="s">
        <v>11</v>
      </c>
      <c r="C505" s="719"/>
      <c r="D505" s="71" t="s">
        <v>12</v>
      </c>
      <c r="E505" s="26" t="s">
        <v>13</v>
      </c>
      <c r="F505" s="27" t="s">
        <v>22</v>
      </c>
      <c r="G505" s="26" t="s">
        <v>48</v>
      </c>
      <c r="H505" s="38" t="s">
        <v>14</v>
      </c>
    </row>
    <row r="506" spans="1:8" x14ac:dyDescent="0.3">
      <c r="A506" s="43"/>
      <c r="B506" s="724" t="s">
        <v>28</v>
      </c>
      <c r="C506" s="725"/>
      <c r="D506" s="40">
        <v>1</v>
      </c>
      <c r="E506" s="40" t="s">
        <v>29</v>
      </c>
      <c r="F506" s="41">
        <v>0.6</v>
      </c>
      <c r="G506" s="108">
        <f>+H502*0.1</f>
        <v>16050</v>
      </c>
      <c r="H506" s="42">
        <f>+G506*D506*F506</f>
        <v>9630</v>
      </c>
    </row>
    <row r="507" spans="1:8" x14ac:dyDescent="0.3">
      <c r="A507" s="43"/>
      <c r="B507" s="724" t="s">
        <v>51</v>
      </c>
      <c r="C507" s="725"/>
      <c r="D507" s="40">
        <v>1</v>
      </c>
      <c r="E507" s="40" t="s">
        <v>29</v>
      </c>
      <c r="F507" s="41">
        <v>0.95</v>
      </c>
      <c r="G507" s="40">
        <f>'[1]Estudio de Mercado'!$P$476</f>
        <v>20518.208000000002</v>
      </c>
      <c r="H507" s="42">
        <f>+G507*D507*F507</f>
        <v>19492.297600000002</v>
      </c>
    </row>
    <row r="508" spans="1:8" x14ac:dyDescent="0.3">
      <c r="A508" s="21" t="s">
        <v>31</v>
      </c>
      <c r="B508" s="7"/>
      <c r="C508" s="7"/>
      <c r="D508" s="7"/>
      <c r="E508" s="22"/>
      <c r="F508" s="8"/>
      <c r="G508" s="7"/>
      <c r="H508" s="37">
        <f>ROUND(SUM(H506:H507),0)</f>
        <v>29122</v>
      </c>
    </row>
    <row r="509" spans="1:8" x14ac:dyDescent="0.3">
      <c r="A509" s="6"/>
      <c r="B509" s="7"/>
      <c r="C509" s="7"/>
      <c r="D509" s="7"/>
      <c r="E509" s="22"/>
      <c r="F509" s="8"/>
      <c r="G509" s="7"/>
      <c r="H509" s="9"/>
    </row>
    <row r="510" spans="1:8" x14ac:dyDescent="0.3">
      <c r="A510" s="21" t="s">
        <v>32</v>
      </c>
      <c r="B510" s="7"/>
      <c r="C510" s="7"/>
      <c r="D510" s="7"/>
      <c r="E510" s="22"/>
      <c r="F510" s="8"/>
      <c r="G510" s="7"/>
      <c r="H510" s="9"/>
    </row>
    <row r="511" spans="1:8" x14ac:dyDescent="0.3">
      <c r="A511" s="23" t="s">
        <v>10</v>
      </c>
      <c r="B511" s="718" t="s">
        <v>11</v>
      </c>
      <c r="C511" s="719"/>
      <c r="D511" s="26" t="s">
        <v>13</v>
      </c>
      <c r="E511" s="26" t="s">
        <v>12</v>
      </c>
      <c r="F511" s="27" t="s">
        <v>33</v>
      </c>
      <c r="G511" s="26" t="s">
        <v>34</v>
      </c>
      <c r="H511" s="38" t="s">
        <v>14</v>
      </c>
    </row>
    <row r="512" spans="1:8" x14ac:dyDescent="0.3">
      <c r="A512" s="43"/>
      <c r="B512" s="724" t="s">
        <v>35</v>
      </c>
      <c r="C512" s="725"/>
      <c r="D512" s="40" t="s">
        <v>36</v>
      </c>
      <c r="E512" s="40">
        <v>1</v>
      </c>
      <c r="F512" s="45">
        <f>'[1]Estudio de Mercado'!P483</f>
        <v>102570</v>
      </c>
      <c r="G512" s="46">
        <v>0.3</v>
      </c>
      <c r="H512" s="42">
        <f>+F512*G512</f>
        <v>30771</v>
      </c>
    </row>
    <row r="513" spans="1:8" x14ac:dyDescent="0.3">
      <c r="A513" s="43"/>
      <c r="B513" s="724"/>
      <c r="C513" s="725"/>
      <c r="D513" s="47"/>
      <c r="E513" s="47"/>
      <c r="F513" s="48"/>
      <c r="G513" s="49"/>
      <c r="H513" s="42"/>
    </row>
    <row r="514" spans="1:8" x14ac:dyDescent="0.3">
      <c r="A514" s="21" t="s">
        <v>37</v>
      </c>
      <c r="B514" s="7"/>
      <c r="C514" s="7"/>
      <c r="D514" s="7"/>
      <c r="E514" s="22"/>
      <c r="F514" s="8"/>
      <c r="G514" s="7"/>
      <c r="H514" s="37">
        <f>ROUND(SUM(H512:H513),0)</f>
        <v>30771</v>
      </c>
    </row>
    <row r="515" spans="1:8" x14ac:dyDescent="0.3">
      <c r="A515" s="21"/>
      <c r="B515" s="7"/>
      <c r="C515" s="7"/>
      <c r="D515" s="7"/>
      <c r="E515" s="50"/>
      <c r="F515" s="8"/>
      <c r="G515" s="7"/>
      <c r="H515" s="51"/>
    </row>
    <row r="516" spans="1:8" x14ac:dyDescent="0.3">
      <c r="A516" s="21" t="s">
        <v>38</v>
      </c>
      <c r="B516" s="7"/>
      <c r="C516" s="7"/>
      <c r="D516" s="7"/>
      <c r="E516" s="22"/>
      <c r="F516" s="8"/>
      <c r="G516" s="7"/>
      <c r="H516" s="37">
        <f>H495+H502+H508+H514</f>
        <v>21171620.620000001</v>
      </c>
    </row>
    <row r="517" spans="1:8" x14ac:dyDescent="0.3">
      <c r="A517" s="21" t="s">
        <v>39</v>
      </c>
      <c r="B517" s="7"/>
      <c r="C517" s="7"/>
      <c r="D517" s="7"/>
      <c r="E517" s="22"/>
      <c r="F517" s="8"/>
      <c r="G517" s="7"/>
      <c r="H517" s="52">
        <f>+SUM(H518:H521)</f>
        <v>6340900.3756900011</v>
      </c>
    </row>
    <row r="518" spans="1:8" x14ac:dyDescent="0.3">
      <c r="A518" s="21"/>
      <c r="B518" s="7"/>
      <c r="C518" s="7"/>
      <c r="D518" s="7"/>
      <c r="E518" s="22"/>
      <c r="F518" s="48" t="s">
        <v>40</v>
      </c>
      <c r="G518" s="53">
        <v>0.23</v>
      </c>
      <c r="H518" s="54">
        <f>+G518*H516</f>
        <v>4869472.7426000005</v>
      </c>
    </row>
    <row r="519" spans="1:8" x14ac:dyDescent="0.3">
      <c r="A519" s="21"/>
      <c r="B519" s="7"/>
      <c r="C519" s="7"/>
      <c r="D519" s="7"/>
      <c r="E519" s="22"/>
      <c r="F519" s="48" t="s">
        <v>41</v>
      </c>
      <c r="G519" s="53">
        <v>0.01</v>
      </c>
      <c r="H519" s="54">
        <f>+G519*H516</f>
        <v>211716.20620000002</v>
      </c>
    </row>
    <row r="520" spans="1:8" x14ac:dyDescent="0.3">
      <c r="A520" s="21"/>
      <c r="B520" s="7"/>
      <c r="C520" s="7"/>
      <c r="D520" s="7"/>
      <c r="E520" s="22"/>
      <c r="F520" s="48" t="s">
        <v>42</v>
      </c>
      <c r="G520" s="53">
        <v>0.05</v>
      </c>
      <c r="H520" s="54">
        <f>+G520*H516</f>
        <v>1058581.0310000002</v>
      </c>
    </row>
    <row r="521" spans="1:8" x14ac:dyDescent="0.3">
      <c r="A521" s="21"/>
      <c r="B521" s="7"/>
      <c r="C521" s="7"/>
      <c r="D521" s="7"/>
      <c r="E521" s="22"/>
      <c r="F521" s="48" t="s">
        <v>43</v>
      </c>
      <c r="G521" s="53">
        <v>0.19</v>
      </c>
      <c r="H521" s="54">
        <f>+G521*H520</f>
        <v>201130.39589000004</v>
      </c>
    </row>
    <row r="522" spans="1:8" x14ac:dyDescent="0.3">
      <c r="A522" s="21"/>
      <c r="B522" s="7"/>
      <c r="C522" s="7"/>
      <c r="D522" s="7"/>
      <c r="E522" s="22"/>
      <c r="F522" s="726" t="s">
        <v>44</v>
      </c>
      <c r="G522" s="726"/>
      <c r="H522" s="55">
        <f>+ROUND(H516+H517,0)</f>
        <v>27512521</v>
      </c>
    </row>
    <row r="523" spans="1:8" x14ac:dyDescent="0.3">
      <c r="A523" s="21"/>
      <c r="B523" s="7"/>
      <c r="C523" s="7"/>
      <c r="D523" s="7"/>
      <c r="E523" s="22"/>
      <c r="F523" s="8"/>
      <c r="G523" s="7"/>
      <c r="H523" s="56"/>
    </row>
    <row r="524" spans="1:8" ht="16.2" thickBot="1" x14ac:dyDescent="0.35">
      <c r="A524" s="17"/>
      <c r="B524" s="18"/>
      <c r="C524" s="7"/>
      <c r="D524" s="7"/>
      <c r="E524" s="22"/>
      <c r="F524" s="19"/>
      <c r="G524" s="18"/>
      <c r="H524" s="20"/>
    </row>
    <row r="525" spans="1:8" ht="16.2" thickTop="1" x14ac:dyDescent="0.3">
      <c r="A525" s="6"/>
      <c r="B525" s="7"/>
      <c r="C525" s="57"/>
      <c r="D525" s="58"/>
      <c r="E525" s="57"/>
      <c r="F525" s="8"/>
      <c r="G525" s="7"/>
      <c r="H525" s="59"/>
    </row>
    <row r="526" spans="1:8" x14ac:dyDescent="0.3">
      <c r="A526" s="6"/>
      <c r="B526" s="7"/>
      <c r="C526" s="22"/>
      <c r="D526" s="7"/>
      <c r="E526" s="22"/>
      <c r="F526" s="8"/>
      <c r="G526" s="7"/>
      <c r="H526" s="59"/>
    </row>
    <row r="527" spans="1:8" x14ac:dyDescent="0.3">
      <c r="A527" s="6"/>
      <c r="B527" s="7"/>
      <c r="C527" s="22"/>
      <c r="D527" s="7"/>
      <c r="E527" s="22"/>
      <c r="F527" s="8"/>
      <c r="G527" s="7"/>
      <c r="H527" s="59"/>
    </row>
    <row r="528" spans="1:8" x14ac:dyDescent="0.3">
      <c r="A528" s="6"/>
      <c r="B528" s="7"/>
      <c r="C528" s="22"/>
      <c r="D528" s="7"/>
      <c r="E528" s="22"/>
      <c r="F528" s="8"/>
      <c r="G528" s="7"/>
      <c r="H528" s="59"/>
    </row>
    <row r="529" spans="1:8" ht="16.2" thickBot="1" x14ac:dyDescent="0.35">
      <c r="A529" s="6"/>
      <c r="B529" s="7"/>
      <c r="C529" s="7"/>
      <c r="D529" s="7"/>
      <c r="E529" s="22"/>
      <c r="F529" s="699"/>
      <c r="G529" s="699"/>
      <c r="H529" s="700"/>
    </row>
    <row r="530" spans="1:8" ht="16.2" thickBot="1" x14ac:dyDescent="0.35">
      <c r="A530" s="81" t="s">
        <v>45</v>
      </c>
      <c r="B530" s="82"/>
      <c r="C530" s="82"/>
      <c r="D530" s="82"/>
      <c r="E530" s="74"/>
      <c r="F530" s="64" t="s">
        <v>46</v>
      </c>
      <c r="G530" s="63"/>
      <c r="H530" s="65"/>
    </row>
    <row r="531" spans="1:8" x14ac:dyDescent="0.3">
      <c r="A531" s="60"/>
      <c r="B531" s="61"/>
      <c r="C531" s="61"/>
      <c r="D531" s="61"/>
      <c r="E531" s="61"/>
      <c r="F531" s="83"/>
      <c r="G531" s="61"/>
      <c r="H531" s="84"/>
    </row>
    <row r="532" spans="1:8" ht="56.25" customHeight="1" thickBot="1" x14ac:dyDescent="0.55000000000000004">
      <c r="A532" s="727" t="str">
        <f>+$A$2</f>
        <v>REPARACIONES LOCATIVAS LABORATORIO GENETICA REGIONAL NOR OCCIDENTE DEL INSTITUTO NACIONAL DE MEDICINA LEGAL Y CIENCIAS FORENSES.</v>
      </c>
      <c r="B532" s="728"/>
      <c r="C532" s="728"/>
      <c r="D532" s="728"/>
      <c r="E532" s="728"/>
      <c r="F532" s="728"/>
      <c r="G532" s="728"/>
      <c r="H532" s="729"/>
    </row>
    <row r="533" spans="1:8" ht="16.2" thickTop="1" x14ac:dyDescent="0.3">
      <c r="A533" s="704" t="str">
        <f>+$A$3</f>
        <v>PRESUPUESTO SISTEMA ELÉCTRICO, ILUMINACIÓN Y ALARMAS PARA EL PROYECTO DE REPARACIONES LOCATIVAS SEDE MEDELLIN DEL  INSTITUTO NACIONAL DE MEDICINA LEGAL Y CIENCIAS FORENSES</v>
      </c>
      <c r="B533" s="705"/>
      <c r="C533" s="705"/>
      <c r="D533" s="705"/>
      <c r="E533" s="705"/>
      <c r="F533" s="705"/>
      <c r="G533" s="705"/>
      <c r="H533" s="706"/>
    </row>
    <row r="534" spans="1:8" x14ac:dyDescent="0.3">
      <c r="A534" s="707"/>
      <c r="B534" s="708"/>
      <c r="C534" s="708"/>
      <c r="D534" s="708"/>
      <c r="E534" s="708"/>
      <c r="F534" s="708"/>
      <c r="G534" s="708"/>
      <c r="H534" s="709"/>
    </row>
    <row r="535" spans="1:8" x14ac:dyDescent="0.3">
      <c r="A535" s="710" t="s">
        <v>2</v>
      </c>
      <c r="B535" s="711"/>
      <c r="C535" s="711"/>
      <c r="D535" s="711"/>
      <c r="E535" s="711"/>
      <c r="F535" s="711"/>
      <c r="G535" s="711"/>
      <c r="H535" s="712"/>
    </row>
    <row r="536" spans="1:8" x14ac:dyDescent="0.3">
      <c r="A536" s="6"/>
      <c r="B536" s="7"/>
      <c r="C536" s="7"/>
      <c r="D536" s="7"/>
      <c r="E536" s="7"/>
      <c r="F536" s="8"/>
      <c r="G536" s="7"/>
      <c r="H536" s="9"/>
    </row>
    <row r="537" spans="1:8" x14ac:dyDescent="0.3">
      <c r="A537" s="10" t="s">
        <v>3</v>
      </c>
      <c r="B537" s="11" t="str">
        <f>+'[1]BASE DEL PRESUPUESTO'!$B$107</f>
        <v>3.3.11</v>
      </c>
      <c r="C537" s="12" t="s">
        <v>4</v>
      </c>
      <c r="D537" s="11" t="str">
        <f>+'[1]BASE DEL PRESUPUESTO'!$D$107</f>
        <v>M2</v>
      </c>
      <c r="E537" s="13" t="s">
        <v>5</v>
      </c>
      <c r="F537" s="14">
        <f>H566</f>
        <v>182784.15</v>
      </c>
      <c r="G537" s="12" t="s">
        <v>6</v>
      </c>
      <c r="H537" s="15" t="str">
        <f>+$H$7</f>
        <v>ENERO DE 2026</v>
      </c>
    </row>
    <row r="538" spans="1:8" ht="92.25" customHeight="1" x14ac:dyDescent="0.3">
      <c r="A538" s="16" t="s">
        <v>8</v>
      </c>
      <c r="B538" s="713" t="str">
        <f>+'[1]BASE DEL PRESUPUESTO'!$C$107</f>
        <v>Ducto ó figura TDC CALIBRE 24 Fabricado a todo costo incluye; ( corte, maquinado, esquineros, clips, empaque, tornilleria, transporte, mano de obra para montaje, empaque para unión, elementos y accesorios necesarios para soporte y anclaje).debidamente reforzados e instalados con sus respectiva  soportería anclado al piso y  acoplado a la  unidad de extraccion, Incluir templetes y soporteria necesaria para su instalación,  instalar un sesaguen que permita evacuar el agua lluvia que caiga dentro del ducto.Incluir las  obras civiles de pasa muro, con sus respectivos resanes e impermeabilización para evitar filtraciones.</v>
      </c>
      <c r="C538" s="713"/>
      <c r="D538" s="713"/>
      <c r="E538" s="713"/>
      <c r="F538" s="713"/>
      <c r="G538" s="713"/>
      <c r="H538" s="714"/>
    </row>
    <row r="539" spans="1:8" ht="16.2" thickBot="1" x14ac:dyDescent="0.35">
      <c r="A539" s="17"/>
      <c r="B539" s="18"/>
      <c r="C539" s="18"/>
      <c r="D539" s="18"/>
      <c r="E539" s="18"/>
      <c r="F539" s="19"/>
      <c r="G539" s="18"/>
      <c r="H539" s="20"/>
    </row>
    <row r="540" spans="1:8" ht="16.2" thickTop="1" x14ac:dyDescent="0.3">
      <c r="A540" s="21" t="s">
        <v>9</v>
      </c>
      <c r="B540" s="7"/>
      <c r="C540" s="7"/>
      <c r="D540" s="7"/>
      <c r="E540" s="22"/>
      <c r="F540" s="8"/>
      <c r="G540" s="7"/>
      <c r="H540" s="9"/>
    </row>
    <row r="541" spans="1:8" x14ac:dyDescent="0.3">
      <c r="A541" s="23" t="s">
        <v>10</v>
      </c>
      <c r="B541" s="24" t="s">
        <v>11</v>
      </c>
      <c r="C541" s="25"/>
      <c r="D541" s="25"/>
      <c r="E541" s="26" t="s">
        <v>12</v>
      </c>
      <c r="F541" s="27" t="s">
        <v>13</v>
      </c>
      <c r="G541" s="26" t="s">
        <v>14</v>
      </c>
      <c r="H541" s="28" t="s">
        <v>15</v>
      </c>
    </row>
    <row r="542" spans="1:8" ht="105.75" customHeight="1" x14ac:dyDescent="0.3">
      <c r="A542" s="29"/>
      <c r="B542" s="735" t="str">
        <f>+'[1]Estudio de Mercado'!$C$310</f>
        <v>Ducto ó figura TDC CALIBRE 24 Fabricado a todo costo incluye; (corte, maquinado, esquineros, clips, empaque, tornilleria, transporte, mano de obra para montaje, empaque para unión, elementos y accesorios necesarios para soporte y anclaje).</v>
      </c>
      <c r="C542" s="736"/>
      <c r="D542" s="737"/>
      <c r="E542" s="30">
        <v>1</v>
      </c>
      <c r="F542" s="31" t="s">
        <v>16</v>
      </c>
      <c r="G542" s="32">
        <f>+'[1]Estudio de Mercado'!$P$310</f>
        <v>140059</v>
      </c>
      <c r="H542" s="33">
        <f>+E542*G542</f>
        <v>140059</v>
      </c>
    </row>
    <row r="543" spans="1:8" x14ac:dyDescent="0.3">
      <c r="A543" s="29"/>
      <c r="B543" s="715" t="s">
        <v>49</v>
      </c>
      <c r="C543" s="733"/>
      <c r="D543" s="734"/>
      <c r="E543" s="30">
        <v>1</v>
      </c>
      <c r="F543" s="31" t="s">
        <v>18</v>
      </c>
      <c r="G543" s="32">
        <f>'[1]Estudio de Mercado'!$P$234</f>
        <v>2556</v>
      </c>
      <c r="H543" s="33">
        <f>+E543*G543</f>
        <v>2556</v>
      </c>
    </row>
    <row r="544" spans="1:8" x14ac:dyDescent="0.3">
      <c r="A544" s="35"/>
      <c r="B544" s="715"/>
      <c r="C544" s="733"/>
      <c r="D544" s="734"/>
      <c r="E544" s="30"/>
      <c r="F544" s="31"/>
      <c r="G544" s="32"/>
      <c r="H544" s="33">
        <f>+E544*G544</f>
        <v>0</v>
      </c>
    </row>
    <row r="545" spans="1:8" x14ac:dyDescent="0.3">
      <c r="A545" s="21" t="s">
        <v>19</v>
      </c>
      <c r="B545" s="7"/>
      <c r="C545" s="7"/>
      <c r="D545" s="7"/>
      <c r="E545" s="22"/>
      <c r="F545" s="8"/>
      <c r="G545" s="7"/>
      <c r="H545" s="37">
        <f>ROUND(SUM(H542:H544),0)</f>
        <v>142615</v>
      </c>
    </row>
    <row r="546" spans="1:8" x14ac:dyDescent="0.3">
      <c r="A546" s="6"/>
      <c r="B546" s="7"/>
      <c r="C546" s="7"/>
      <c r="D546" s="7"/>
      <c r="E546" s="22"/>
      <c r="F546" s="8"/>
      <c r="G546" s="7"/>
      <c r="H546" s="9"/>
    </row>
    <row r="547" spans="1:8" x14ac:dyDescent="0.3">
      <c r="A547" s="21" t="s">
        <v>20</v>
      </c>
      <c r="B547" s="7"/>
      <c r="C547" s="7"/>
      <c r="D547" s="7"/>
      <c r="E547" s="22"/>
      <c r="F547" s="8"/>
      <c r="G547" s="7"/>
      <c r="H547" s="9"/>
    </row>
    <row r="548" spans="1:8" ht="24.75" customHeight="1" x14ac:dyDescent="0.3">
      <c r="A548" s="23" t="s">
        <v>10</v>
      </c>
      <c r="B548" s="26" t="s">
        <v>11</v>
      </c>
      <c r="C548" s="71" t="s">
        <v>12</v>
      </c>
      <c r="D548" s="26" t="s">
        <v>13</v>
      </c>
      <c r="E548" s="718" t="s">
        <v>21</v>
      </c>
      <c r="F548" s="719"/>
      <c r="G548" s="26" t="s">
        <v>47</v>
      </c>
      <c r="H548" s="38" t="s">
        <v>14</v>
      </c>
    </row>
    <row r="549" spans="1:8" ht="60.75" customHeight="1" x14ac:dyDescent="0.3">
      <c r="A549" s="29"/>
      <c r="B549" s="72" t="s">
        <v>23</v>
      </c>
      <c r="C549" s="40">
        <v>1</v>
      </c>
      <c r="D549" s="40" t="s">
        <v>24</v>
      </c>
      <c r="E549" s="720">
        <f>+'[1]1- CUADRILLAS'!$D$47</f>
        <v>53500</v>
      </c>
      <c r="F549" s="721"/>
      <c r="G549" s="41">
        <v>0.60099345794392522</v>
      </c>
      <c r="H549" s="42">
        <f>((E549+F549)*C549)*G549</f>
        <v>32153.149999999998</v>
      </c>
    </row>
    <row r="550" spans="1:8" x14ac:dyDescent="0.3">
      <c r="A550" s="43"/>
      <c r="B550" s="44"/>
      <c r="C550" s="40"/>
      <c r="D550" s="40"/>
      <c r="E550" s="722"/>
      <c r="F550" s="723"/>
      <c r="G550" s="41"/>
      <c r="H550" s="42">
        <f>((E550+F550)*C550)*G550</f>
        <v>0</v>
      </c>
    </row>
    <row r="551" spans="1:8" x14ac:dyDescent="0.3">
      <c r="A551" s="43"/>
      <c r="B551" s="44"/>
      <c r="C551" s="40"/>
      <c r="D551" s="40"/>
      <c r="E551" s="722"/>
      <c r="F551" s="723"/>
      <c r="G551" s="40"/>
      <c r="H551" s="42"/>
    </row>
    <row r="552" spans="1:8" x14ac:dyDescent="0.3">
      <c r="A552" s="21" t="s">
        <v>25</v>
      </c>
      <c r="B552" s="7"/>
      <c r="C552" s="7"/>
      <c r="D552" s="7"/>
      <c r="E552" s="22"/>
      <c r="F552" s="8"/>
      <c r="G552" s="7"/>
      <c r="H552" s="37">
        <f>(SUM(H549:H551))</f>
        <v>32153.149999999998</v>
      </c>
    </row>
    <row r="553" spans="1:8" x14ac:dyDescent="0.3">
      <c r="A553" s="6"/>
      <c r="B553" s="7"/>
      <c r="C553" s="7"/>
      <c r="D553" s="7"/>
      <c r="E553" s="22"/>
      <c r="F553" s="8"/>
      <c r="G553" s="7"/>
      <c r="H553" s="9"/>
    </row>
    <row r="554" spans="1:8" x14ac:dyDescent="0.3">
      <c r="A554" s="21" t="s">
        <v>26</v>
      </c>
      <c r="B554" s="7"/>
      <c r="C554" s="7"/>
      <c r="D554" s="7"/>
      <c r="E554" s="22"/>
      <c r="F554" s="8"/>
      <c r="G554" s="7"/>
      <c r="H554" s="9"/>
    </row>
    <row r="555" spans="1:8" x14ac:dyDescent="0.3">
      <c r="A555" s="23" t="s">
        <v>10</v>
      </c>
      <c r="B555" s="718" t="s">
        <v>11</v>
      </c>
      <c r="C555" s="719"/>
      <c r="D555" s="71" t="s">
        <v>12</v>
      </c>
      <c r="E555" s="26" t="s">
        <v>13</v>
      </c>
      <c r="F555" s="27" t="s">
        <v>22</v>
      </c>
      <c r="G555" s="26" t="s">
        <v>48</v>
      </c>
      <c r="H555" s="38" t="s">
        <v>14</v>
      </c>
    </row>
    <row r="556" spans="1:8" x14ac:dyDescent="0.3">
      <c r="A556" s="43"/>
      <c r="B556" s="724" t="s">
        <v>28</v>
      </c>
      <c r="C556" s="725"/>
      <c r="D556" s="40">
        <v>1</v>
      </c>
      <c r="E556" s="40" t="s">
        <v>29</v>
      </c>
      <c r="F556" s="41">
        <v>0.17</v>
      </c>
      <c r="G556" s="108">
        <f>+H552*0.1</f>
        <v>3215.3150000000001</v>
      </c>
      <c r="H556" s="42">
        <f>+G556*D556*F556</f>
        <v>546.60355000000004</v>
      </c>
    </row>
    <row r="557" spans="1:8" x14ac:dyDescent="0.3">
      <c r="A557" s="43"/>
      <c r="B557" s="724" t="s">
        <v>30</v>
      </c>
      <c r="C557" s="725"/>
      <c r="D557" s="40">
        <v>1</v>
      </c>
      <c r="E557" s="40" t="s">
        <v>29</v>
      </c>
      <c r="F557" s="41">
        <v>0.05</v>
      </c>
      <c r="G557" s="40">
        <f>'[1]Estudio de Mercado'!$P$477</f>
        <v>26300</v>
      </c>
      <c r="H557" s="42">
        <f>+G557*D557*F557</f>
        <v>1315</v>
      </c>
    </row>
    <row r="558" spans="1:8" x14ac:dyDescent="0.3">
      <c r="A558" s="21" t="s">
        <v>31</v>
      </c>
      <c r="B558" s="7"/>
      <c r="C558" s="7"/>
      <c r="D558" s="7"/>
      <c r="E558" s="22"/>
      <c r="F558" s="8"/>
      <c r="G558" s="7"/>
      <c r="H558" s="37">
        <f>ROUND(SUM(H556:H557),0)</f>
        <v>1862</v>
      </c>
    </row>
    <row r="559" spans="1:8" x14ac:dyDescent="0.3">
      <c r="A559" s="6"/>
      <c r="B559" s="7"/>
      <c r="C559" s="7"/>
      <c r="D559" s="7"/>
      <c r="E559" s="22"/>
      <c r="F559" s="8"/>
      <c r="G559" s="7"/>
      <c r="H559" s="9"/>
    </row>
    <row r="560" spans="1:8" x14ac:dyDescent="0.3">
      <c r="A560" s="21" t="s">
        <v>32</v>
      </c>
      <c r="B560" s="7"/>
      <c r="C560" s="7"/>
      <c r="D560" s="7"/>
      <c r="E560" s="22"/>
      <c r="F560" s="8"/>
      <c r="G560" s="7"/>
      <c r="H560" s="9"/>
    </row>
    <row r="561" spans="1:8" x14ac:dyDescent="0.3">
      <c r="A561" s="23" t="s">
        <v>10</v>
      </c>
      <c r="B561" s="718" t="s">
        <v>11</v>
      </c>
      <c r="C561" s="719"/>
      <c r="D561" s="26" t="s">
        <v>13</v>
      </c>
      <c r="E561" s="26" t="s">
        <v>12</v>
      </c>
      <c r="F561" s="27" t="s">
        <v>33</v>
      </c>
      <c r="G561" s="26" t="s">
        <v>34</v>
      </c>
      <c r="H561" s="38" t="s">
        <v>14</v>
      </c>
    </row>
    <row r="562" spans="1:8" x14ac:dyDescent="0.3">
      <c r="A562" s="43"/>
      <c r="B562" s="724" t="s">
        <v>35</v>
      </c>
      <c r="C562" s="725"/>
      <c r="D562" s="40" t="s">
        <v>36</v>
      </c>
      <c r="E562" s="40">
        <v>1</v>
      </c>
      <c r="F562" s="45">
        <f>'[1]Estudio de Mercado'!$P$483</f>
        <v>102570</v>
      </c>
      <c r="G562" s="46">
        <v>0.06</v>
      </c>
      <c r="H562" s="42">
        <f>+F562*G562</f>
        <v>6154.2</v>
      </c>
    </row>
    <row r="563" spans="1:8" x14ac:dyDescent="0.3">
      <c r="A563" s="43"/>
      <c r="B563" s="724"/>
      <c r="C563" s="725"/>
      <c r="D563" s="47"/>
      <c r="E563" s="47"/>
      <c r="F563" s="48"/>
      <c r="G563" s="49"/>
      <c r="H563" s="42"/>
    </row>
    <row r="564" spans="1:8" x14ac:dyDescent="0.3">
      <c r="A564" s="21" t="s">
        <v>37</v>
      </c>
      <c r="B564" s="7"/>
      <c r="C564" s="7"/>
      <c r="D564" s="7"/>
      <c r="E564" s="22"/>
      <c r="F564" s="8"/>
      <c r="G564" s="7"/>
      <c r="H564" s="37">
        <f>ROUND(SUM(H562:H563),0)</f>
        <v>6154</v>
      </c>
    </row>
    <row r="565" spans="1:8" x14ac:dyDescent="0.3">
      <c r="A565" s="21"/>
      <c r="B565" s="7"/>
      <c r="C565" s="7"/>
      <c r="D565" s="7"/>
      <c r="E565" s="50"/>
      <c r="F565" s="8"/>
      <c r="G565" s="7"/>
      <c r="H565" s="51"/>
    </row>
    <row r="566" spans="1:8" x14ac:dyDescent="0.3">
      <c r="A566" s="21" t="s">
        <v>38</v>
      </c>
      <c r="B566" s="7"/>
      <c r="C566" s="7"/>
      <c r="D566" s="7"/>
      <c r="E566" s="22"/>
      <c r="F566" s="8"/>
      <c r="G566" s="7"/>
      <c r="H566" s="37">
        <f>H545+H552+H558+H564</f>
        <v>182784.15</v>
      </c>
    </row>
    <row r="567" spans="1:8" x14ac:dyDescent="0.3">
      <c r="A567" s="21" t="s">
        <v>39</v>
      </c>
      <c r="B567" s="7"/>
      <c r="C567" s="7"/>
      <c r="D567" s="7"/>
      <c r="E567" s="22"/>
      <c r="F567" s="8"/>
      <c r="G567" s="7"/>
      <c r="H567" s="52">
        <f>+SUM(H568:H571)</f>
        <v>54743.852924999999</v>
      </c>
    </row>
    <row r="568" spans="1:8" x14ac:dyDescent="0.3">
      <c r="A568" s="21"/>
      <c r="B568" s="7"/>
      <c r="C568" s="7"/>
      <c r="D568" s="7"/>
      <c r="E568" s="22"/>
      <c r="F568" s="48" t="s">
        <v>40</v>
      </c>
      <c r="G568" s="53">
        <v>0.23</v>
      </c>
      <c r="H568" s="54">
        <f>+G568*H566</f>
        <v>42040.354500000001</v>
      </c>
    </row>
    <row r="569" spans="1:8" x14ac:dyDescent="0.3">
      <c r="A569" s="21"/>
      <c r="B569" s="7"/>
      <c r="C569" s="7"/>
      <c r="D569" s="7"/>
      <c r="E569" s="22"/>
      <c r="F569" s="48" t="s">
        <v>41</v>
      </c>
      <c r="G569" s="53">
        <v>0.01</v>
      </c>
      <c r="H569" s="54">
        <f>+G569*H566</f>
        <v>1827.8415</v>
      </c>
    </row>
    <row r="570" spans="1:8" x14ac:dyDescent="0.3">
      <c r="A570" s="21"/>
      <c r="B570" s="7"/>
      <c r="C570" s="7"/>
      <c r="D570" s="7"/>
      <c r="E570" s="22"/>
      <c r="F570" s="48" t="s">
        <v>42</v>
      </c>
      <c r="G570" s="53">
        <v>0.05</v>
      </c>
      <c r="H570" s="54">
        <f>+G570*H566</f>
        <v>9139.2075000000004</v>
      </c>
    </row>
    <row r="571" spans="1:8" x14ac:dyDescent="0.3">
      <c r="A571" s="21"/>
      <c r="B571" s="7"/>
      <c r="C571" s="7"/>
      <c r="D571" s="7"/>
      <c r="E571" s="22"/>
      <c r="F571" s="48" t="s">
        <v>43</v>
      </c>
      <c r="G571" s="53">
        <v>0.19</v>
      </c>
      <c r="H571" s="54">
        <f>+G571*H570</f>
        <v>1736.449425</v>
      </c>
    </row>
    <row r="572" spans="1:8" x14ac:dyDescent="0.3">
      <c r="A572" s="21"/>
      <c r="B572" s="7"/>
      <c r="C572" s="7"/>
      <c r="D572" s="7"/>
      <c r="E572" s="22"/>
      <c r="F572" s="726" t="s">
        <v>44</v>
      </c>
      <c r="G572" s="726"/>
      <c r="H572" s="55">
        <f>+ROUND(H566+H567,0)</f>
        <v>237528</v>
      </c>
    </row>
    <row r="573" spans="1:8" x14ac:dyDescent="0.3">
      <c r="A573" s="21"/>
      <c r="B573" s="7"/>
      <c r="C573" s="7"/>
      <c r="D573" s="7"/>
      <c r="E573" s="22"/>
      <c r="F573" s="8"/>
      <c r="G573" s="7"/>
      <c r="H573" s="56"/>
    </row>
    <row r="574" spans="1:8" ht="16.2" thickBot="1" x14ac:dyDescent="0.35">
      <c r="A574" s="17"/>
      <c r="B574" s="18"/>
      <c r="C574" s="7"/>
      <c r="D574" s="7"/>
      <c r="E574" s="22"/>
      <c r="F574" s="19"/>
      <c r="G574" s="18"/>
      <c r="H574" s="20"/>
    </row>
    <row r="575" spans="1:8" ht="16.2" thickTop="1" x14ac:dyDescent="0.3">
      <c r="A575" s="6"/>
      <c r="B575" s="7"/>
      <c r="C575" s="57"/>
      <c r="D575" s="58"/>
      <c r="E575" s="57"/>
      <c r="F575" s="8"/>
      <c r="G575" s="7"/>
      <c r="H575" s="59"/>
    </row>
    <row r="576" spans="1:8" x14ac:dyDescent="0.3">
      <c r="A576" s="6"/>
      <c r="B576" s="7"/>
      <c r="C576" s="22"/>
      <c r="D576" s="7"/>
      <c r="E576" s="22"/>
      <c r="F576" s="8"/>
      <c r="G576" s="7"/>
      <c r="H576" s="59"/>
    </row>
    <row r="577" spans="1:8" x14ac:dyDescent="0.3">
      <c r="A577" s="6"/>
      <c r="B577" s="7"/>
      <c r="C577" s="22"/>
      <c r="D577" s="7"/>
      <c r="E577" s="22"/>
      <c r="F577" s="8"/>
      <c r="G577" s="7"/>
      <c r="H577" s="59"/>
    </row>
    <row r="578" spans="1:8" x14ac:dyDescent="0.3">
      <c r="A578" s="6"/>
      <c r="B578" s="7"/>
      <c r="C578" s="22"/>
      <c r="D578" s="7"/>
      <c r="E578" s="22"/>
      <c r="F578" s="8"/>
      <c r="G578" s="7"/>
      <c r="H578" s="59"/>
    </row>
    <row r="579" spans="1:8" ht="16.2" thickBot="1" x14ac:dyDescent="0.35">
      <c r="A579" s="6"/>
      <c r="B579" s="7"/>
      <c r="C579" s="7"/>
      <c r="D579" s="7"/>
      <c r="E579" s="22"/>
      <c r="F579" s="699"/>
      <c r="G579" s="699"/>
      <c r="H579" s="700"/>
    </row>
    <row r="580" spans="1:8" x14ac:dyDescent="0.3">
      <c r="A580" s="60" t="s">
        <v>45</v>
      </c>
      <c r="B580" s="61"/>
      <c r="C580" s="61"/>
      <c r="D580" s="61"/>
      <c r="E580" s="22"/>
      <c r="F580" s="8" t="s">
        <v>46</v>
      </c>
      <c r="G580" s="7"/>
      <c r="H580" s="9"/>
    </row>
    <row r="581" spans="1:8" ht="16.2" thickBot="1" x14ac:dyDescent="0.35">
      <c r="A581" s="86"/>
      <c r="B581" s="87"/>
      <c r="C581" s="87"/>
      <c r="D581" s="87"/>
      <c r="E581" s="87"/>
      <c r="F581" s="88"/>
      <c r="G581" s="87"/>
      <c r="H581" s="89"/>
    </row>
    <row r="582" spans="1:8" ht="84" customHeight="1" thickBot="1" x14ac:dyDescent="0.55000000000000004">
      <c r="A582" s="701" t="str">
        <f>+$A$2</f>
        <v>REPARACIONES LOCATIVAS LABORATORIO GENETICA REGIONAL NOR OCCIDENTE DEL INSTITUTO NACIONAL DE MEDICINA LEGAL Y CIENCIAS FORENSES.</v>
      </c>
      <c r="B582" s="702"/>
      <c r="C582" s="702"/>
      <c r="D582" s="702"/>
      <c r="E582" s="702"/>
      <c r="F582" s="702"/>
      <c r="G582" s="702"/>
      <c r="H582" s="703"/>
    </row>
    <row r="583" spans="1:8" ht="16.2" thickTop="1" x14ac:dyDescent="0.3">
      <c r="A583" s="704" t="str">
        <f>+$A$3</f>
        <v>PRESUPUESTO SISTEMA ELÉCTRICO, ILUMINACIÓN Y ALARMAS PARA EL PROYECTO DE REPARACIONES LOCATIVAS SEDE MEDELLIN DEL  INSTITUTO NACIONAL DE MEDICINA LEGAL Y CIENCIAS FORENSES</v>
      </c>
      <c r="B583" s="705"/>
      <c r="C583" s="705"/>
      <c r="D583" s="705"/>
      <c r="E583" s="705"/>
      <c r="F583" s="705"/>
      <c r="G583" s="705"/>
      <c r="H583" s="706"/>
    </row>
    <row r="584" spans="1:8" x14ac:dyDescent="0.3">
      <c r="A584" s="707"/>
      <c r="B584" s="708"/>
      <c r="C584" s="708"/>
      <c r="D584" s="708"/>
      <c r="E584" s="708"/>
      <c r="F584" s="708"/>
      <c r="G584" s="708"/>
      <c r="H584" s="709"/>
    </row>
    <row r="585" spans="1:8" x14ac:dyDescent="0.3">
      <c r="A585" s="710" t="s">
        <v>2</v>
      </c>
      <c r="B585" s="711"/>
      <c r="C585" s="711"/>
      <c r="D585" s="711"/>
      <c r="E585" s="711"/>
      <c r="F585" s="711"/>
      <c r="G585" s="711"/>
      <c r="H585" s="712"/>
    </row>
    <row r="586" spans="1:8" x14ac:dyDescent="0.3">
      <c r="A586" s="6"/>
      <c r="B586" s="7"/>
      <c r="C586" s="7"/>
      <c r="D586" s="7"/>
      <c r="E586" s="7"/>
      <c r="F586" s="8"/>
      <c r="G586" s="7"/>
      <c r="H586" s="9"/>
    </row>
    <row r="587" spans="1:8" x14ac:dyDescent="0.3">
      <c r="A587" s="10" t="s">
        <v>3</v>
      </c>
      <c r="B587" s="11" t="str">
        <f>+'[1]BASE DEL PRESUPUESTO'!$B$108</f>
        <v>3.3.12</v>
      </c>
      <c r="C587" s="12" t="s">
        <v>4</v>
      </c>
      <c r="D587" s="11" t="str">
        <f>+'[1]BASE DEL PRESUPUESTO'!$D$108</f>
        <v>M2</v>
      </c>
      <c r="E587" s="13" t="s">
        <v>5</v>
      </c>
      <c r="F587" s="14">
        <f>H616</f>
        <v>213815.31</v>
      </c>
      <c r="G587" s="12" t="s">
        <v>6</v>
      </c>
      <c r="H587" s="15" t="str">
        <f>+$H$7</f>
        <v>ENERO DE 2026</v>
      </c>
    </row>
    <row r="588" spans="1:8" ht="136.5" customHeight="1" x14ac:dyDescent="0.3">
      <c r="A588" s="16" t="s">
        <v>8</v>
      </c>
      <c r="B588" s="713" t="str">
        <f>+'[1]BASE DEL PRESUPUESTO'!$C$108</f>
        <v>Ducto ó figura TDC CALIBRE 24 Fabricado a todo costo debidamente reforzados e instalados con sus respectiva soportería y acoplados a la reducción de la misma dimension, tanto en descarga como en succión, debidamente aislado térmicamente para evitar la condensación (Duct Wrap)incluye; ( corte, maquinado, esquineros, clips, empaque, tornilleria, transporte, mano de obra para montaje, empaque para unión, elementos y accesorios necesarios para soporte y anclaje).debidamente reforzados e instalados con sus respectiva  soportería anclado al piso y  acoplado a la  unidad de extraccion, Incluir templetes y soporteria necesaria para su instalación,  instalar un sesaguen que permita evacuar el agua lluvia que caiga dentro del ducto.Incluir las  obras civiles de pasa muro, con sus respectivos resanes e impermeabilización para evitar filtraciones.</v>
      </c>
      <c r="C588" s="713"/>
      <c r="D588" s="713"/>
      <c r="E588" s="713"/>
      <c r="F588" s="713"/>
      <c r="G588" s="713"/>
      <c r="H588" s="714"/>
    </row>
    <row r="589" spans="1:8" ht="16.2" thickBot="1" x14ac:dyDescent="0.35">
      <c r="A589" s="17"/>
      <c r="B589" s="18"/>
      <c r="C589" s="18"/>
      <c r="D589" s="18"/>
      <c r="E589" s="18"/>
      <c r="F589" s="19"/>
      <c r="G589" s="18"/>
      <c r="H589" s="20"/>
    </row>
    <row r="590" spans="1:8" ht="16.2" thickTop="1" x14ac:dyDescent="0.3">
      <c r="A590" s="21" t="s">
        <v>9</v>
      </c>
      <c r="B590" s="7"/>
      <c r="C590" s="7"/>
      <c r="D590" s="7"/>
      <c r="E590" s="22"/>
      <c r="F590" s="8"/>
      <c r="G590" s="7"/>
      <c r="H590" s="9"/>
    </row>
    <row r="591" spans="1:8" x14ac:dyDescent="0.3">
      <c r="A591" s="23" t="s">
        <v>10</v>
      </c>
      <c r="B591" s="24" t="s">
        <v>11</v>
      </c>
      <c r="C591" s="25"/>
      <c r="D591" s="25"/>
      <c r="E591" s="26" t="s">
        <v>12</v>
      </c>
      <c r="F591" s="27" t="s">
        <v>13</v>
      </c>
      <c r="G591" s="26" t="s">
        <v>14</v>
      </c>
      <c r="H591" s="28" t="s">
        <v>15</v>
      </c>
    </row>
    <row r="592" spans="1:8" ht="69.75" customHeight="1" x14ac:dyDescent="0.3">
      <c r="A592" s="29"/>
      <c r="B592" s="735" t="str">
        <f>+'[1]Estudio de Mercado'!$C$313</f>
        <v>Ducto TDC CALIBRE 24 Fabricado a todo costo incluye, aislamiento Duct Wrap, corte, maquiado, esquineros, clips, empaque, tornilleria y  transporte</v>
      </c>
      <c r="C592" s="736"/>
      <c r="D592" s="737"/>
      <c r="E592" s="30">
        <v>1</v>
      </c>
      <c r="F592" s="31" t="s">
        <v>16</v>
      </c>
      <c r="G592" s="93">
        <v>163071</v>
      </c>
      <c r="H592" s="33">
        <f>+E592*G592</f>
        <v>163071</v>
      </c>
    </row>
    <row r="593" spans="1:8" x14ac:dyDescent="0.3">
      <c r="A593" s="29"/>
      <c r="B593" s="715" t="s">
        <v>49</v>
      </c>
      <c r="C593" s="733"/>
      <c r="D593" s="734"/>
      <c r="E593" s="30">
        <v>1</v>
      </c>
      <c r="F593" s="31" t="s">
        <v>18</v>
      </c>
      <c r="G593" s="32">
        <f>'[1]Estudio de Mercado'!$P$234</f>
        <v>2556</v>
      </c>
      <c r="H593" s="33">
        <f>+E593*G593</f>
        <v>2556</v>
      </c>
    </row>
    <row r="594" spans="1:8" x14ac:dyDescent="0.3">
      <c r="A594" s="35"/>
      <c r="B594" s="715"/>
      <c r="C594" s="733"/>
      <c r="D594" s="734"/>
      <c r="E594" s="30"/>
      <c r="F594" s="31"/>
      <c r="G594" s="32"/>
      <c r="H594" s="33">
        <f>+E594*G594</f>
        <v>0</v>
      </c>
    </row>
    <row r="595" spans="1:8" x14ac:dyDescent="0.3">
      <c r="A595" s="21" t="s">
        <v>19</v>
      </c>
      <c r="B595" s="7"/>
      <c r="C595" s="7"/>
      <c r="D595" s="7"/>
      <c r="E595" s="22"/>
      <c r="F595" s="8"/>
      <c r="G595" s="7"/>
      <c r="H595" s="37">
        <f>+(SUM(H592:H594))</f>
        <v>165627</v>
      </c>
    </row>
    <row r="596" spans="1:8" x14ac:dyDescent="0.3">
      <c r="A596" s="6"/>
      <c r="B596" s="7"/>
      <c r="C596" s="7"/>
      <c r="D596" s="7"/>
      <c r="E596" s="22"/>
      <c r="F596" s="8"/>
      <c r="G596" s="7"/>
      <c r="H596" s="9"/>
    </row>
    <row r="597" spans="1:8" x14ac:dyDescent="0.3">
      <c r="A597" s="21" t="s">
        <v>20</v>
      </c>
      <c r="B597" s="7"/>
      <c r="C597" s="7"/>
      <c r="D597" s="7"/>
      <c r="E597" s="22"/>
      <c r="F597" s="8"/>
      <c r="G597" s="7"/>
      <c r="H597" s="9"/>
    </row>
    <row r="598" spans="1:8" ht="24.75" customHeight="1" x14ac:dyDescent="0.3">
      <c r="A598" s="23" t="s">
        <v>10</v>
      </c>
      <c r="B598" s="26" t="s">
        <v>11</v>
      </c>
      <c r="C598" s="71" t="s">
        <v>12</v>
      </c>
      <c r="D598" s="26" t="s">
        <v>13</v>
      </c>
      <c r="E598" s="718" t="s">
        <v>21</v>
      </c>
      <c r="F598" s="719"/>
      <c r="G598" s="26" t="s">
        <v>47</v>
      </c>
      <c r="H598" s="38" t="s">
        <v>14</v>
      </c>
    </row>
    <row r="599" spans="1:8" ht="60" customHeight="1" x14ac:dyDescent="0.3">
      <c r="A599" s="29"/>
      <c r="B599" s="72" t="s">
        <v>23</v>
      </c>
      <c r="C599" s="40">
        <v>1</v>
      </c>
      <c r="D599" s="40" t="s">
        <v>24</v>
      </c>
      <c r="E599" s="720">
        <f>+'[1]1- CUADRILLAS'!$D$47</f>
        <v>53500</v>
      </c>
      <c r="F599" s="721"/>
      <c r="G599" s="41">
        <v>0.74837962616822407</v>
      </c>
      <c r="H599" s="42">
        <f>((E599+F599)*C599)*G599</f>
        <v>40038.30999999999</v>
      </c>
    </row>
    <row r="600" spans="1:8" x14ac:dyDescent="0.3">
      <c r="A600" s="43"/>
      <c r="B600" s="44"/>
      <c r="C600" s="40"/>
      <c r="D600" s="40"/>
      <c r="E600" s="722"/>
      <c r="F600" s="723"/>
      <c r="G600" s="41"/>
      <c r="H600" s="42">
        <f>((E600+F600)*C600)*G600</f>
        <v>0</v>
      </c>
    </row>
    <row r="601" spans="1:8" x14ac:dyDescent="0.3">
      <c r="A601" s="43"/>
      <c r="B601" s="44"/>
      <c r="C601" s="40"/>
      <c r="D601" s="40"/>
      <c r="E601" s="722"/>
      <c r="F601" s="723"/>
      <c r="G601" s="40"/>
      <c r="H601" s="42"/>
    </row>
    <row r="602" spans="1:8" x14ac:dyDescent="0.3">
      <c r="A602" s="21" t="s">
        <v>25</v>
      </c>
      <c r="B602" s="7"/>
      <c r="C602" s="7"/>
      <c r="D602" s="7"/>
      <c r="E602" s="22"/>
      <c r="F602" s="8"/>
      <c r="G602" s="7"/>
      <c r="H602" s="37">
        <f>(SUM(H599:H601))</f>
        <v>40038.30999999999</v>
      </c>
    </row>
    <row r="603" spans="1:8" x14ac:dyDescent="0.3">
      <c r="A603" s="6"/>
      <c r="B603" s="7"/>
      <c r="C603" s="7"/>
      <c r="D603" s="7"/>
      <c r="E603" s="22"/>
      <c r="F603" s="8"/>
      <c r="G603" s="7"/>
      <c r="H603" s="9"/>
    </row>
    <row r="604" spans="1:8" x14ac:dyDescent="0.3">
      <c r="A604" s="21" t="s">
        <v>26</v>
      </c>
      <c r="B604" s="7"/>
      <c r="C604" s="7"/>
      <c r="D604" s="7"/>
      <c r="E604" s="22"/>
      <c r="F604" s="8"/>
      <c r="G604" s="7"/>
      <c r="H604" s="9"/>
    </row>
    <row r="605" spans="1:8" x14ac:dyDescent="0.3">
      <c r="A605" s="23" t="s">
        <v>10</v>
      </c>
      <c r="B605" s="718" t="s">
        <v>11</v>
      </c>
      <c r="C605" s="719"/>
      <c r="D605" s="71" t="s">
        <v>12</v>
      </c>
      <c r="E605" s="26" t="s">
        <v>13</v>
      </c>
      <c r="F605" s="27" t="s">
        <v>22</v>
      </c>
      <c r="G605" s="26" t="s">
        <v>48</v>
      </c>
      <c r="H605" s="38" t="s">
        <v>14</v>
      </c>
    </row>
    <row r="606" spans="1:8" x14ac:dyDescent="0.3">
      <c r="A606" s="43"/>
      <c r="B606" s="724" t="s">
        <v>28</v>
      </c>
      <c r="C606" s="725"/>
      <c r="D606" s="40">
        <v>1</v>
      </c>
      <c r="E606" s="40" t="s">
        <v>29</v>
      </c>
      <c r="F606" s="41">
        <v>0.17</v>
      </c>
      <c r="G606" s="108">
        <f>+H602*0.1</f>
        <v>4003.8309999999992</v>
      </c>
      <c r="H606" s="42">
        <f>+G606*D606*F606</f>
        <v>680.65126999999995</v>
      </c>
    </row>
    <row r="607" spans="1:8" x14ac:dyDescent="0.3">
      <c r="A607" s="43"/>
      <c r="B607" s="724" t="s">
        <v>30</v>
      </c>
      <c r="C607" s="725"/>
      <c r="D607" s="40">
        <v>1</v>
      </c>
      <c r="E607" s="40" t="s">
        <v>29</v>
      </c>
      <c r="F607" s="41">
        <v>0.05</v>
      </c>
      <c r="G607" s="40">
        <f>'[1]Estudio de Mercado'!$P$477</f>
        <v>26300</v>
      </c>
      <c r="H607" s="42">
        <f>+G607*D607*F607</f>
        <v>1315</v>
      </c>
    </row>
    <row r="608" spans="1:8" x14ac:dyDescent="0.3">
      <c r="A608" s="21" t="s">
        <v>31</v>
      </c>
      <c r="B608" s="7"/>
      <c r="C608" s="7"/>
      <c r="D608" s="7"/>
      <c r="E608" s="22"/>
      <c r="F608" s="8"/>
      <c r="G608" s="7"/>
      <c r="H608" s="37">
        <f>ROUND(SUM(H606:H607),0)</f>
        <v>1996</v>
      </c>
    </row>
    <row r="609" spans="1:8" x14ac:dyDescent="0.3">
      <c r="A609" s="6"/>
      <c r="B609" s="7"/>
      <c r="C609" s="7"/>
      <c r="D609" s="7"/>
      <c r="E609" s="22"/>
      <c r="F609" s="8"/>
      <c r="G609" s="7"/>
      <c r="H609" s="9"/>
    </row>
    <row r="610" spans="1:8" x14ac:dyDescent="0.3">
      <c r="A610" s="21" t="s">
        <v>32</v>
      </c>
      <c r="B610" s="7"/>
      <c r="C610" s="7"/>
      <c r="D610" s="7"/>
      <c r="E610" s="22"/>
      <c r="F610" s="8"/>
      <c r="G610" s="7"/>
      <c r="H610" s="9"/>
    </row>
    <row r="611" spans="1:8" x14ac:dyDescent="0.3">
      <c r="A611" s="23" t="s">
        <v>10</v>
      </c>
      <c r="B611" s="718" t="s">
        <v>11</v>
      </c>
      <c r="C611" s="719"/>
      <c r="D611" s="26" t="s">
        <v>13</v>
      </c>
      <c r="E611" s="26" t="s">
        <v>12</v>
      </c>
      <c r="F611" s="27" t="s">
        <v>33</v>
      </c>
      <c r="G611" s="26" t="s">
        <v>34</v>
      </c>
      <c r="H611" s="38" t="s">
        <v>14</v>
      </c>
    </row>
    <row r="612" spans="1:8" x14ac:dyDescent="0.3">
      <c r="A612" s="43"/>
      <c r="B612" s="724" t="s">
        <v>35</v>
      </c>
      <c r="C612" s="725"/>
      <c r="D612" s="40" t="s">
        <v>36</v>
      </c>
      <c r="E612" s="40">
        <v>1</v>
      </c>
      <c r="F612" s="45">
        <f>'[1]Estudio de Mercado'!$P$483</f>
        <v>102570</v>
      </c>
      <c r="G612" s="46">
        <v>0.06</v>
      </c>
      <c r="H612" s="42">
        <f>+F612*G612</f>
        <v>6154.2</v>
      </c>
    </row>
    <row r="613" spans="1:8" x14ac:dyDescent="0.3">
      <c r="A613" s="43"/>
      <c r="B613" s="724"/>
      <c r="C613" s="725"/>
      <c r="D613" s="47"/>
      <c r="E613" s="47"/>
      <c r="F613" s="48"/>
      <c r="G613" s="49"/>
      <c r="H613" s="42"/>
    </row>
    <row r="614" spans="1:8" x14ac:dyDescent="0.3">
      <c r="A614" s="21" t="s">
        <v>37</v>
      </c>
      <c r="B614" s="7"/>
      <c r="C614" s="7"/>
      <c r="D614" s="7"/>
      <c r="E614" s="22"/>
      <c r="F614" s="8"/>
      <c r="G614" s="7"/>
      <c r="H614" s="37">
        <f>ROUND(SUM(H612:H613),0)</f>
        <v>6154</v>
      </c>
    </row>
    <row r="615" spans="1:8" x14ac:dyDescent="0.3">
      <c r="A615" s="21"/>
      <c r="B615" s="7"/>
      <c r="C615" s="7"/>
      <c r="D615" s="7"/>
      <c r="E615" s="50"/>
      <c r="F615" s="8"/>
      <c r="G615" s="7"/>
      <c r="H615" s="51"/>
    </row>
    <row r="616" spans="1:8" x14ac:dyDescent="0.3">
      <c r="A616" s="21" t="s">
        <v>38</v>
      </c>
      <c r="B616" s="7"/>
      <c r="C616" s="7"/>
      <c r="D616" s="7"/>
      <c r="E616" s="22"/>
      <c r="F616" s="8"/>
      <c r="G616" s="7"/>
      <c r="H616" s="37">
        <f>H595+H602+H608+H614</f>
        <v>213815.31</v>
      </c>
    </row>
    <row r="617" spans="1:8" x14ac:dyDescent="0.3">
      <c r="A617" s="21" t="s">
        <v>39</v>
      </c>
      <c r="B617" s="7"/>
      <c r="C617" s="7"/>
      <c r="D617" s="7"/>
      <c r="E617" s="22"/>
      <c r="F617" s="8"/>
      <c r="G617" s="7"/>
      <c r="H617" s="52">
        <f>+SUM(H618:H621)</f>
        <v>64037.685345000005</v>
      </c>
    </row>
    <row r="618" spans="1:8" x14ac:dyDescent="0.3">
      <c r="A618" s="21"/>
      <c r="B618" s="7"/>
      <c r="C618" s="7"/>
      <c r="D618" s="7"/>
      <c r="E618" s="22"/>
      <c r="F618" s="48" t="s">
        <v>40</v>
      </c>
      <c r="G618" s="53">
        <v>0.23</v>
      </c>
      <c r="H618" s="54">
        <f>+G618*H616</f>
        <v>49177.5213</v>
      </c>
    </row>
    <row r="619" spans="1:8" x14ac:dyDescent="0.3">
      <c r="A619" s="21"/>
      <c r="B619" s="7"/>
      <c r="C619" s="7"/>
      <c r="D619" s="7"/>
      <c r="E619" s="22"/>
      <c r="F619" s="48" t="s">
        <v>41</v>
      </c>
      <c r="G619" s="53">
        <v>0.01</v>
      </c>
      <c r="H619" s="54">
        <f>+G619*H616</f>
        <v>2138.1531</v>
      </c>
    </row>
    <row r="620" spans="1:8" x14ac:dyDescent="0.3">
      <c r="A620" s="21"/>
      <c r="B620" s="7"/>
      <c r="C620" s="7"/>
      <c r="D620" s="7"/>
      <c r="E620" s="22"/>
      <c r="F620" s="48" t="s">
        <v>42</v>
      </c>
      <c r="G620" s="53">
        <v>0.05</v>
      </c>
      <c r="H620" s="54">
        <f>+G620*H616</f>
        <v>10690.765500000001</v>
      </c>
    </row>
    <row r="621" spans="1:8" x14ac:dyDescent="0.3">
      <c r="A621" s="21"/>
      <c r="B621" s="7"/>
      <c r="C621" s="7"/>
      <c r="D621" s="7"/>
      <c r="E621" s="22"/>
      <c r="F621" s="48" t="s">
        <v>43</v>
      </c>
      <c r="G621" s="53">
        <v>0.19</v>
      </c>
      <c r="H621" s="54">
        <f>+G621*H620</f>
        <v>2031.2454450000002</v>
      </c>
    </row>
    <row r="622" spans="1:8" x14ac:dyDescent="0.3">
      <c r="A622" s="21"/>
      <c r="B622" s="7"/>
      <c r="C622" s="7"/>
      <c r="D622" s="7"/>
      <c r="E622" s="22"/>
      <c r="F622" s="726" t="s">
        <v>44</v>
      </c>
      <c r="G622" s="726"/>
      <c r="H622" s="55">
        <f>+ROUND(H616+H617,0)</f>
        <v>277853</v>
      </c>
    </row>
    <row r="623" spans="1:8" x14ac:dyDescent="0.3">
      <c r="A623" s="21"/>
      <c r="B623" s="7"/>
      <c r="C623" s="7"/>
      <c r="D623" s="7"/>
      <c r="E623" s="22"/>
      <c r="F623" s="8"/>
      <c r="G623" s="7"/>
      <c r="H623" s="56"/>
    </row>
    <row r="624" spans="1:8" ht="16.2" thickBot="1" x14ac:dyDescent="0.35">
      <c r="A624" s="17"/>
      <c r="B624" s="18"/>
      <c r="C624" s="7"/>
      <c r="D624" s="7"/>
      <c r="E624" s="22"/>
      <c r="F624" s="19"/>
      <c r="G624" s="18"/>
      <c r="H624" s="20"/>
    </row>
    <row r="625" spans="1:8" ht="16.2" thickTop="1" x14ac:dyDescent="0.3">
      <c r="A625" s="6"/>
      <c r="B625" s="7"/>
      <c r="C625" s="57"/>
      <c r="D625" s="58"/>
      <c r="E625" s="57"/>
      <c r="F625" s="8"/>
      <c r="G625" s="7"/>
      <c r="H625" s="59"/>
    </row>
    <row r="626" spans="1:8" x14ac:dyDescent="0.3">
      <c r="A626" s="6"/>
      <c r="B626" s="7"/>
      <c r="C626" s="22"/>
      <c r="D626" s="7"/>
      <c r="E626" s="22"/>
      <c r="F626" s="8"/>
      <c r="G626" s="7"/>
      <c r="H626" s="59"/>
    </row>
    <row r="627" spans="1:8" x14ac:dyDescent="0.3">
      <c r="A627" s="6"/>
      <c r="B627" s="7"/>
      <c r="C627" s="22"/>
      <c r="D627" s="7"/>
      <c r="E627" s="22"/>
      <c r="F627" s="8"/>
      <c r="G627" s="7"/>
      <c r="H627" s="59"/>
    </row>
    <row r="628" spans="1:8" x14ac:dyDescent="0.3">
      <c r="A628" s="6"/>
      <c r="B628" s="7"/>
      <c r="C628" s="22"/>
      <c r="D628" s="7"/>
      <c r="E628" s="22"/>
      <c r="F628" s="8"/>
      <c r="G628" s="7"/>
      <c r="H628" s="59"/>
    </row>
    <row r="629" spans="1:8" ht="16.2" thickBot="1" x14ac:dyDescent="0.35">
      <c r="A629" s="6"/>
      <c r="B629" s="7"/>
      <c r="C629" s="7"/>
      <c r="D629" s="7"/>
      <c r="E629" s="22"/>
      <c r="F629" s="699"/>
      <c r="G629" s="699"/>
      <c r="H629" s="700"/>
    </row>
    <row r="630" spans="1:8" ht="16.2" thickBot="1" x14ac:dyDescent="0.35">
      <c r="A630" s="81" t="s">
        <v>45</v>
      </c>
      <c r="B630" s="82"/>
      <c r="C630" s="82"/>
      <c r="D630" s="82"/>
      <c r="E630" s="74"/>
      <c r="F630" s="64" t="s">
        <v>46</v>
      </c>
      <c r="G630" s="63"/>
      <c r="H630" s="65"/>
    </row>
    <row r="631" spans="1:8" x14ac:dyDescent="0.3">
      <c r="A631" s="1"/>
      <c r="B631" s="2"/>
      <c r="C631" s="2"/>
      <c r="D631" s="2"/>
      <c r="E631" s="2"/>
      <c r="F631" s="3"/>
      <c r="G631" s="2"/>
      <c r="H631" s="4"/>
    </row>
    <row r="632" spans="1:8" ht="79.95" customHeight="1" thickBot="1" x14ac:dyDescent="0.55000000000000004">
      <c r="A632" s="727" t="str">
        <f>+$A$2</f>
        <v>REPARACIONES LOCATIVAS LABORATORIO GENETICA REGIONAL NOR OCCIDENTE DEL INSTITUTO NACIONAL DE MEDICINA LEGAL Y CIENCIAS FORENSES.</v>
      </c>
      <c r="B632" s="728"/>
      <c r="C632" s="728"/>
      <c r="D632" s="728"/>
      <c r="E632" s="728"/>
      <c r="F632" s="728"/>
      <c r="G632" s="728"/>
      <c r="H632" s="729"/>
    </row>
    <row r="633" spans="1:8" ht="16.2" thickTop="1" x14ac:dyDescent="0.3">
      <c r="A633" s="704" t="str">
        <f>+$A$3</f>
        <v>PRESUPUESTO SISTEMA ELÉCTRICO, ILUMINACIÓN Y ALARMAS PARA EL PROYECTO DE REPARACIONES LOCATIVAS SEDE MEDELLIN DEL  INSTITUTO NACIONAL DE MEDICINA LEGAL Y CIENCIAS FORENSES</v>
      </c>
      <c r="B633" s="705"/>
      <c r="C633" s="705"/>
      <c r="D633" s="705"/>
      <c r="E633" s="705"/>
      <c r="F633" s="705"/>
      <c r="G633" s="705"/>
      <c r="H633" s="706"/>
    </row>
    <row r="634" spans="1:8" x14ac:dyDescent="0.3">
      <c r="A634" s="707"/>
      <c r="B634" s="708"/>
      <c r="C634" s="708"/>
      <c r="D634" s="708"/>
      <c r="E634" s="708"/>
      <c r="F634" s="708"/>
      <c r="G634" s="708"/>
      <c r="H634" s="709"/>
    </row>
    <row r="635" spans="1:8" x14ac:dyDescent="0.3">
      <c r="A635" s="710" t="s">
        <v>2</v>
      </c>
      <c r="B635" s="711"/>
      <c r="C635" s="711"/>
      <c r="D635" s="711"/>
      <c r="E635" s="711"/>
      <c r="F635" s="711"/>
      <c r="G635" s="711"/>
      <c r="H635" s="712"/>
    </row>
    <row r="636" spans="1:8" x14ac:dyDescent="0.3">
      <c r="A636" s="6"/>
      <c r="B636" s="7"/>
      <c r="C636" s="7"/>
      <c r="D636" s="7"/>
      <c r="E636" s="7"/>
      <c r="F636" s="8"/>
      <c r="G636" s="7"/>
      <c r="H636" s="9"/>
    </row>
    <row r="637" spans="1:8" x14ac:dyDescent="0.3">
      <c r="A637" s="10" t="s">
        <v>3</v>
      </c>
      <c r="B637" s="11" t="str">
        <f>+'[1]BASE DEL PRESUPUESTO'!$B$109</f>
        <v>3.3.13</v>
      </c>
      <c r="C637" s="12" t="s">
        <v>4</v>
      </c>
      <c r="D637" s="11" t="str">
        <f>+'[1]BASE DEL PRESUPUESTO'!$D$109</f>
        <v>M2</v>
      </c>
      <c r="E637" s="13" t="s">
        <v>5</v>
      </c>
      <c r="F637" s="14">
        <f>H666</f>
        <v>281381.3</v>
      </c>
      <c r="G637" s="12" t="s">
        <v>6</v>
      </c>
      <c r="H637" s="15" t="str">
        <f>+$H$7</f>
        <v>ENERO DE 2026</v>
      </c>
    </row>
    <row r="638" spans="1:8" ht="137.25" customHeight="1" x14ac:dyDescent="0.3">
      <c r="A638" s="16" t="s">
        <v>8</v>
      </c>
      <c r="B638" s="713" t="str">
        <f>+'[1]BASE DEL PRESUPUESTO'!$C$109</f>
        <v>Ducto ó figura TDC CALIBRE 24 Fabricado a todo costo, debidamente reforzados e instalados con sus respectiva soportería y acoplados a la reducción de la misma dimension), tanto en succion como en descarga.debidamente aislado termicamente para evitar la condensación (Duct Wrap), con  protección de la intemperie del aislamiento forrado en lámina galvanizada para descarga e inyecciòn de aire.incluye; ( corte, maquinado, esquineros, clips, empaque, tornilleria, transporte, mano de obra para montaje, empaque para unión, elementos y accesorios necesarios para soporte y anclaje).debidamente reforzados e instalados con sus respectiva  soportería anclado al piso y  acoplado a la  unidad de extraccion, Incluir templetes y soporteria necesaria para su instalación,  instalar un sesaguen que permita evacuar el agua lluvia que caiga dentro del ducto.Incluir las  obras civiles de pasa muro, con sus respectivos resanes e impermeabilización para evitar filtraciones.</v>
      </c>
      <c r="C638" s="713"/>
      <c r="D638" s="713"/>
      <c r="E638" s="713"/>
      <c r="F638" s="713"/>
      <c r="G638" s="713"/>
      <c r="H638" s="714"/>
    </row>
    <row r="639" spans="1:8" ht="16.2" thickBot="1" x14ac:dyDescent="0.35">
      <c r="A639" s="17"/>
      <c r="B639" s="18"/>
      <c r="C639" s="18"/>
      <c r="D639" s="18"/>
      <c r="E639" s="18"/>
      <c r="F639" s="19"/>
      <c r="G639" s="18"/>
      <c r="H639" s="20"/>
    </row>
    <row r="640" spans="1:8" ht="16.2" thickTop="1" x14ac:dyDescent="0.3">
      <c r="A640" s="21" t="s">
        <v>9</v>
      </c>
      <c r="B640" s="7"/>
      <c r="C640" s="7"/>
      <c r="D640" s="7"/>
      <c r="E640" s="22"/>
      <c r="F640" s="8"/>
      <c r="G640" s="7"/>
      <c r="H640" s="9"/>
    </row>
    <row r="641" spans="1:8" x14ac:dyDescent="0.3">
      <c r="A641" s="23" t="s">
        <v>10</v>
      </c>
      <c r="B641" s="24" t="s">
        <v>11</v>
      </c>
      <c r="C641" s="25"/>
      <c r="D641" s="25"/>
      <c r="E641" s="26" t="s">
        <v>12</v>
      </c>
      <c r="F641" s="27" t="s">
        <v>13</v>
      </c>
      <c r="G641" s="26" t="s">
        <v>14</v>
      </c>
      <c r="H641" s="28" t="s">
        <v>15</v>
      </c>
    </row>
    <row r="642" spans="1:8" ht="134.25" customHeight="1" x14ac:dyDescent="0.3">
      <c r="A642" s="29"/>
      <c r="B642" s="735" t="str">
        <f>+'[1]Estudio de Mercado'!$C$316</f>
        <v>Ducto ó figura TDC CALIBRE 24 Fabricado a todo costo incluye; (aislamiento Duct Wrap, forro del asilamiento en lámina galvanizada o de aluminio,  corte, maquinado, esquineros, clips, empaque, tornilleria, transporte, mano de obra para montaje, empaque para unión, elementos y accesorios necesarios para soporte y anclaje).</v>
      </c>
      <c r="C642" s="736"/>
      <c r="D642" s="737"/>
      <c r="E642" s="30">
        <v>1</v>
      </c>
      <c r="F642" s="31" t="s">
        <v>16</v>
      </c>
      <c r="G642" s="32">
        <v>230950</v>
      </c>
      <c r="H642" s="33">
        <f>+E642*G642</f>
        <v>230950</v>
      </c>
    </row>
    <row r="643" spans="1:8" x14ac:dyDescent="0.3">
      <c r="A643" s="29"/>
      <c r="B643" s="715" t="s">
        <v>49</v>
      </c>
      <c r="C643" s="733"/>
      <c r="D643" s="734"/>
      <c r="E643" s="30">
        <v>1</v>
      </c>
      <c r="F643" s="31" t="s">
        <v>18</v>
      </c>
      <c r="G643" s="32">
        <f>'[1]Estudio de Mercado'!$P$234</f>
        <v>2556</v>
      </c>
      <c r="H643" s="33">
        <f>+E643*G643</f>
        <v>2556</v>
      </c>
    </row>
    <row r="644" spans="1:8" x14ac:dyDescent="0.3">
      <c r="A644" s="35"/>
      <c r="B644" s="715"/>
      <c r="C644" s="733"/>
      <c r="D644" s="734"/>
      <c r="E644" s="30"/>
      <c r="F644" s="31"/>
      <c r="G644" s="32"/>
      <c r="H644" s="33">
        <f>+E644*G644</f>
        <v>0</v>
      </c>
    </row>
    <row r="645" spans="1:8" x14ac:dyDescent="0.3">
      <c r="A645" s="21" t="s">
        <v>19</v>
      </c>
      <c r="B645" s="7"/>
      <c r="C645" s="7"/>
      <c r="D645" s="7"/>
      <c r="E645" s="22"/>
      <c r="F645" s="8"/>
      <c r="G645" s="7"/>
      <c r="H645" s="37">
        <f>(SUM(H642:H644))</f>
        <v>233506</v>
      </c>
    </row>
    <row r="646" spans="1:8" x14ac:dyDescent="0.3">
      <c r="A646" s="6"/>
      <c r="B646" s="7"/>
      <c r="C646" s="7"/>
      <c r="D646" s="7"/>
      <c r="E646" s="22"/>
      <c r="F646" s="8"/>
      <c r="G646" s="7"/>
      <c r="H646" s="9"/>
    </row>
    <row r="647" spans="1:8" x14ac:dyDescent="0.3">
      <c r="A647" s="21" t="s">
        <v>20</v>
      </c>
      <c r="B647" s="7"/>
      <c r="C647" s="7"/>
      <c r="D647" s="7"/>
      <c r="E647" s="22"/>
      <c r="F647" s="8"/>
      <c r="G647" s="7"/>
      <c r="H647" s="9"/>
    </row>
    <row r="648" spans="1:8" ht="24.75" customHeight="1" x14ac:dyDescent="0.3">
      <c r="A648" s="23" t="s">
        <v>10</v>
      </c>
      <c r="B648" s="26" t="s">
        <v>11</v>
      </c>
      <c r="C648" s="71" t="s">
        <v>12</v>
      </c>
      <c r="D648" s="26" t="s">
        <v>13</v>
      </c>
      <c r="E648" s="718" t="s">
        <v>21</v>
      </c>
      <c r="F648" s="719"/>
      <c r="G648" s="26" t="s">
        <v>47</v>
      </c>
      <c r="H648" s="38" t="s">
        <v>14</v>
      </c>
    </row>
    <row r="649" spans="1:8" ht="51.75" customHeight="1" x14ac:dyDescent="0.3">
      <c r="A649" s="29"/>
      <c r="B649" s="72" t="s">
        <v>23</v>
      </c>
      <c r="C649" s="40">
        <v>1</v>
      </c>
      <c r="D649" s="40" t="s">
        <v>24</v>
      </c>
      <c r="E649" s="720">
        <f>+'[1]1- CUADRILLAS'!$D$47</f>
        <v>53500</v>
      </c>
      <c r="F649" s="721"/>
      <c r="G649" s="41">
        <v>0.74264112149532691</v>
      </c>
      <c r="H649" s="42">
        <f>((E649+F649)*C649)*G649</f>
        <v>39731.299999999988</v>
      </c>
    </row>
    <row r="650" spans="1:8" x14ac:dyDescent="0.3">
      <c r="A650" s="43"/>
      <c r="B650" s="44"/>
      <c r="C650" s="40"/>
      <c r="D650" s="40"/>
      <c r="E650" s="722"/>
      <c r="F650" s="723"/>
      <c r="G650" s="41"/>
      <c r="H650" s="42">
        <f>((E650+F650)*C650)*G650</f>
        <v>0</v>
      </c>
    </row>
    <row r="651" spans="1:8" x14ac:dyDescent="0.3">
      <c r="A651" s="43"/>
      <c r="B651" s="44"/>
      <c r="C651" s="40"/>
      <c r="D651" s="40"/>
      <c r="E651" s="722"/>
      <c r="F651" s="723"/>
      <c r="G651" s="40"/>
      <c r="H651" s="42"/>
    </row>
    <row r="652" spans="1:8" x14ac:dyDescent="0.3">
      <c r="A652" s="21" t="s">
        <v>25</v>
      </c>
      <c r="B652" s="7"/>
      <c r="C652" s="7"/>
      <c r="D652" s="7"/>
      <c r="E652" s="22"/>
      <c r="F652" s="8"/>
      <c r="G652" s="7"/>
      <c r="H652" s="37">
        <f>(SUM(H649:H651))</f>
        <v>39731.299999999988</v>
      </c>
    </row>
    <row r="653" spans="1:8" x14ac:dyDescent="0.3">
      <c r="A653" s="6"/>
      <c r="B653" s="7"/>
      <c r="C653" s="7"/>
      <c r="D653" s="7"/>
      <c r="E653" s="22"/>
      <c r="F653" s="8"/>
      <c r="G653" s="7"/>
      <c r="H653" s="9"/>
    </row>
    <row r="654" spans="1:8" x14ac:dyDescent="0.3">
      <c r="A654" s="21" t="s">
        <v>26</v>
      </c>
      <c r="B654" s="7"/>
      <c r="C654" s="7"/>
      <c r="D654" s="7"/>
      <c r="E654" s="22"/>
      <c r="F654" s="8"/>
      <c r="G654" s="7"/>
      <c r="H654" s="9"/>
    </row>
    <row r="655" spans="1:8" x14ac:dyDescent="0.3">
      <c r="A655" s="23" t="s">
        <v>10</v>
      </c>
      <c r="B655" s="718" t="s">
        <v>11</v>
      </c>
      <c r="C655" s="719"/>
      <c r="D655" s="71" t="s">
        <v>12</v>
      </c>
      <c r="E655" s="26" t="s">
        <v>13</v>
      </c>
      <c r="F655" s="27" t="s">
        <v>22</v>
      </c>
      <c r="G655" s="26" t="s">
        <v>48</v>
      </c>
      <c r="H655" s="38" t="s">
        <v>14</v>
      </c>
    </row>
    <row r="656" spans="1:8" x14ac:dyDescent="0.3">
      <c r="A656" s="43"/>
      <c r="B656" s="724" t="s">
        <v>28</v>
      </c>
      <c r="C656" s="725"/>
      <c r="D656" s="40">
        <v>1</v>
      </c>
      <c r="E656" s="40" t="s">
        <v>29</v>
      </c>
      <c r="F656" s="41">
        <v>0.17</v>
      </c>
      <c r="G656" s="108">
        <f>+H652*0.1</f>
        <v>3973.1299999999992</v>
      </c>
      <c r="H656" s="42">
        <f>+G656*D656*F656</f>
        <v>675.43209999999988</v>
      </c>
    </row>
    <row r="657" spans="1:8" x14ac:dyDescent="0.3">
      <c r="A657" s="43"/>
      <c r="B657" s="724" t="s">
        <v>51</v>
      </c>
      <c r="C657" s="725"/>
      <c r="D657" s="40">
        <v>1</v>
      </c>
      <c r="E657" s="40" t="s">
        <v>29</v>
      </c>
      <c r="F657" s="41">
        <v>0.05</v>
      </c>
      <c r="G657" s="40">
        <f>'[1]Estudio de Mercado'!$P$477</f>
        <v>26300</v>
      </c>
      <c r="H657" s="42">
        <f>+G657*D657*F657</f>
        <v>1315</v>
      </c>
    </row>
    <row r="658" spans="1:8" x14ac:dyDescent="0.3">
      <c r="A658" s="21" t="s">
        <v>31</v>
      </c>
      <c r="B658" s="7"/>
      <c r="C658" s="7"/>
      <c r="D658" s="7"/>
      <c r="E658" s="22"/>
      <c r="F658" s="8"/>
      <c r="G658" s="7"/>
      <c r="H658" s="37">
        <f>ROUND(SUM(H656:H657),0)</f>
        <v>1990</v>
      </c>
    </row>
    <row r="659" spans="1:8" x14ac:dyDescent="0.3">
      <c r="A659" s="6"/>
      <c r="B659" s="7"/>
      <c r="C659" s="7"/>
      <c r="D659" s="7"/>
      <c r="E659" s="22"/>
      <c r="F659" s="8"/>
      <c r="G659" s="7"/>
      <c r="H659" s="9"/>
    </row>
    <row r="660" spans="1:8" x14ac:dyDescent="0.3">
      <c r="A660" s="21" t="s">
        <v>32</v>
      </c>
      <c r="B660" s="7"/>
      <c r="C660" s="7"/>
      <c r="D660" s="7"/>
      <c r="E660" s="22"/>
      <c r="F660" s="8"/>
      <c r="G660" s="7"/>
      <c r="H660" s="9"/>
    </row>
    <row r="661" spans="1:8" x14ac:dyDescent="0.3">
      <c r="A661" s="23" t="s">
        <v>10</v>
      </c>
      <c r="B661" s="718" t="s">
        <v>11</v>
      </c>
      <c r="C661" s="719"/>
      <c r="D661" s="26" t="s">
        <v>13</v>
      </c>
      <c r="E661" s="26" t="s">
        <v>12</v>
      </c>
      <c r="F661" s="27" t="s">
        <v>33</v>
      </c>
      <c r="G661" s="26" t="s">
        <v>34</v>
      </c>
      <c r="H661" s="38" t="s">
        <v>14</v>
      </c>
    </row>
    <row r="662" spans="1:8" x14ac:dyDescent="0.3">
      <c r="A662" s="43"/>
      <c r="B662" s="724" t="s">
        <v>35</v>
      </c>
      <c r="C662" s="725"/>
      <c r="D662" s="40" t="s">
        <v>36</v>
      </c>
      <c r="E662" s="40">
        <v>1</v>
      </c>
      <c r="F662" s="45">
        <f>'[1]Estudio de Mercado'!$P$483</f>
        <v>102570</v>
      </c>
      <c r="G662" s="46">
        <v>0.06</v>
      </c>
      <c r="H662" s="42">
        <f>+F662*G662</f>
        <v>6154.2</v>
      </c>
    </row>
    <row r="663" spans="1:8" x14ac:dyDescent="0.3">
      <c r="A663" s="43"/>
      <c r="B663" s="724"/>
      <c r="C663" s="725"/>
      <c r="D663" s="47"/>
      <c r="E663" s="47"/>
      <c r="F663" s="48"/>
      <c r="G663" s="49"/>
      <c r="H663" s="42"/>
    </row>
    <row r="664" spans="1:8" x14ac:dyDescent="0.3">
      <c r="A664" s="21" t="s">
        <v>37</v>
      </c>
      <c r="B664" s="7"/>
      <c r="C664" s="7"/>
      <c r="D664" s="7"/>
      <c r="E664" s="22"/>
      <c r="F664" s="8"/>
      <c r="G664" s="7"/>
      <c r="H664" s="37">
        <f>ROUND(SUM(H662:H663),0)</f>
        <v>6154</v>
      </c>
    </row>
    <row r="665" spans="1:8" x14ac:dyDescent="0.3">
      <c r="A665" s="21"/>
      <c r="B665" s="7"/>
      <c r="C665" s="7"/>
      <c r="D665" s="7"/>
      <c r="E665" s="50"/>
      <c r="F665" s="8"/>
      <c r="G665" s="7"/>
      <c r="H665" s="51"/>
    </row>
    <row r="666" spans="1:8" x14ac:dyDescent="0.3">
      <c r="A666" s="21" t="s">
        <v>38</v>
      </c>
      <c r="B666" s="7"/>
      <c r="C666" s="7"/>
      <c r="D666" s="7"/>
      <c r="E666" s="22"/>
      <c r="F666" s="8"/>
      <c r="G666" s="7"/>
      <c r="H666" s="37">
        <f>H645+H652+H658+H664</f>
        <v>281381.3</v>
      </c>
    </row>
    <row r="667" spans="1:8" x14ac:dyDescent="0.3">
      <c r="A667" s="21" t="s">
        <v>39</v>
      </c>
      <c r="B667" s="7"/>
      <c r="C667" s="7"/>
      <c r="D667" s="7"/>
      <c r="E667" s="22"/>
      <c r="F667" s="8"/>
      <c r="G667" s="7"/>
      <c r="H667" s="52">
        <f>+SUM(H668:H671)</f>
        <v>84273.69935000001</v>
      </c>
    </row>
    <row r="668" spans="1:8" x14ac:dyDescent="0.3">
      <c r="A668" s="21"/>
      <c r="B668" s="7"/>
      <c r="C668" s="7"/>
      <c r="D668" s="7"/>
      <c r="E668" s="22"/>
      <c r="F668" s="48" t="s">
        <v>40</v>
      </c>
      <c r="G668" s="53">
        <v>0.23</v>
      </c>
      <c r="H668" s="54">
        <f>+G668*H666</f>
        <v>64717.699000000001</v>
      </c>
    </row>
    <row r="669" spans="1:8" x14ac:dyDescent="0.3">
      <c r="A669" s="21"/>
      <c r="B669" s="7"/>
      <c r="C669" s="7"/>
      <c r="D669" s="7"/>
      <c r="E669" s="22"/>
      <c r="F669" s="48" t="s">
        <v>41</v>
      </c>
      <c r="G669" s="53">
        <v>0.01</v>
      </c>
      <c r="H669" s="54">
        <f>+G669*H666</f>
        <v>2813.8130000000001</v>
      </c>
    </row>
    <row r="670" spans="1:8" x14ac:dyDescent="0.3">
      <c r="A670" s="21"/>
      <c r="B670" s="7"/>
      <c r="C670" s="7"/>
      <c r="D670" s="7"/>
      <c r="E670" s="22"/>
      <c r="F670" s="48" t="s">
        <v>42</v>
      </c>
      <c r="G670" s="53">
        <v>0.05</v>
      </c>
      <c r="H670" s="54">
        <f>+G670*H666</f>
        <v>14069.065000000001</v>
      </c>
    </row>
    <row r="671" spans="1:8" x14ac:dyDescent="0.3">
      <c r="A671" s="21"/>
      <c r="B671" s="7"/>
      <c r="C671" s="7"/>
      <c r="D671" s="7"/>
      <c r="E671" s="22"/>
      <c r="F671" s="48" t="s">
        <v>43</v>
      </c>
      <c r="G671" s="53">
        <v>0.19</v>
      </c>
      <c r="H671" s="54">
        <f>+G671*H670</f>
        <v>2673.1223500000001</v>
      </c>
    </row>
    <row r="672" spans="1:8" x14ac:dyDescent="0.3">
      <c r="A672" s="21"/>
      <c r="B672" s="7"/>
      <c r="C672" s="7"/>
      <c r="D672" s="7"/>
      <c r="E672" s="22"/>
      <c r="F672" s="726" t="s">
        <v>44</v>
      </c>
      <c r="G672" s="726"/>
      <c r="H672" s="55">
        <f>+ROUND(H666+H667,0)</f>
        <v>365655</v>
      </c>
    </row>
    <row r="673" spans="1:8" x14ac:dyDescent="0.3">
      <c r="A673" s="21"/>
      <c r="B673" s="7"/>
      <c r="C673" s="7"/>
      <c r="D673" s="7"/>
      <c r="E673" s="22"/>
      <c r="F673" s="8"/>
      <c r="G673" s="7"/>
      <c r="H673" s="56"/>
    </row>
    <row r="674" spans="1:8" ht="16.2" thickBot="1" x14ac:dyDescent="0.35">
      <c r="A674" s="17"/>
      <c r="B674" s="18"/>
      <c r="C674" s="7"/>
      <c r="D674" s="7"/>
      <c r="E674" s="22"/>
      <c r="F674" s="19"/>
      <c r="G674" s="18"/>
      <c r="H674" s="20"/>
    </row>
    <row r="675" spans="1:8" ht="16.2" thickTop="1" x14ac:dyDescent="0.3">
      <c r="A675" s="6"/>
      <c r="B675" s="7"/>
      <c r="C675" s="57"/>
      <c r="D675" s="58"/>
      <c r="E675" s="57"/>
      <c r="F675" s="8"/>
      <c r="G675" s="7"/>
      <c r="H675" s="59"/>
    </row>
    <row r="676" spans="1:8" x14ac:dyDescent="0.3">
      <c r="A676" s="6"/>
      <c r="B676" s="7"/>
      <c r="C676" s="22"/>
      <c r="D676" s="7"/>
      <c r="E676" s="22"/>
      <c r="F676" s="8"/>
      <c r="G676" s="7"/>
      <c r="H676" s="59"/>
    </row>
    <row r="677" spans="1:8" x14ac:dyDescent="0.3">
      <c r="A677" s="6"/>
      <c r="B677" s="7"/>
      <c r="C677" s="22"/>
      <c r="D677" s="7"/>
      <c r="E677" s="22"/>
      <c r="F677" s="8"/>
      <c r="G677" s="7"/>
      <c r="H677" s="59"/>
    </row>
    <row r="678" spans="1:8" x14ac:dyDescent="0.3">
      <c r="A678" s="6"/>
      <c r="B678" s="7"/>
      <c r="C678" s="22"/>
      <c r="D678" s="7"/>
      <c r="E678" s="22"/>
      <c r="F678" s="8"/>
      <c r="G678" s="7"/>
      <c r="H678" s="59"/>
    </row>
    <row r="679" spans="1:8" ht="16.2" thickBot="1" x14ac:dyDescent="0.35">
      <c r="A679" s="6"/>
      <c r="B679" s="7"/>
      <c r="C679" s="7"/>
      <c r="D679" s="7"/>
      <c r="E679" s="22"/>
      <c r="F679" s="699"/>
      <c r="G679" s="699"/>
      <c r="H679" s="700"/>
    </row>
    <row r="680" spans="1:8" x14ac:dyDescent="0.3">
      <c r="A680" s="60" t="s">
        <v>45</v>
      </c>
      <c r="B680" s="61"/>
      <c r="C680" s="61"/>
      <c r="D680" s="61"/>
      <c r="E680" s="22"/>
      <c r="F680" s="8" t="s">
        <v>46</v>
      </c>
      <c r="G680" s="7"/>
      <c r="H680" s="9"/>
    </row>
    <row r="681" spans="1:8" ht="16.2" thickBot="1" x14ac:dyDescent="0.35">
      <c r="A681" s="86"/>
      <c r="B681" s="87"/>
      <c r="C681" s="87"/>
      <c r="D681" s="87"/>
      <c r="E681" s="87"/>
      <c r="F681" s="88"/>
      <c r="G681" s="87"/>
      <c r="H681" s="89"/>
    </row>
    <row r="682" spans="1:8" ht="82.95" customHeight="1" thickBot="1" x14ac:dyDescent="0.55000000000000004">
      <c r="A682" s="701" t="str">
        <f>+$A$2</f>
        <v>REPARACIONES LOCATIVAS LABORATORIO GENETICA REGIONAL NOR OCCIDENTE DEL INSTITUTO NACIONAL DE MEDICINA LEGAL Y CIENCIAS FORENSES.</v>
      </c>
      <c r="B682" s="702"/>
      <c r="C682" s="702"/>
      <c r="D682" s="702"/>
      <c r="E682" s="702"/>
      <c r="F682" s="702"/>
      <c r="G682" s="702"/>
      <c r="H682" s="703"/>
    </row>
    <row r="683" spans="1:8" ht="16.2" thickTop="1" x14ac:dyDescent="0.3">
      <c r="A683" s="704" t="str">
        <f>+$A$3</f>
        <v>PRESUPUESTO SISTEMA ELÉCTRICO, ILUMINACIÓN Y ALARMAS PARA EL PROYECTO DE REPARACIONES LOCATIVAS SEDE MEDELLIN DEL  INSTITUTO NACIONAL DE MEDICINA LEGAL Y CIENCIAS FORENSES</v>
      </c>
      <c r="B683" s="705"/>
      <c r="C683" s="705"/>
      <c r="D683" s="705"/>
      <c r="E683" s="705"/>
      <c r="F683" s="705"/>
      <c r="G683" s="705"/>
      <c r="H683" s="706"/>
    </row>
    <row r="684" spans="1:8" x14ac:dyDescent="0.3">
      <c r="A684" s="707"/>
      <c r="B684" s="708"/>
      <c r="C684" s="708"/>
      <c r="D684" s="708"/>
      <c r="E684" s="708"/>
      <c r="F684" s="708"/>
      <c r="G684" s="708"/>
      <c r="H684" s="709"/>
    </row>
    <row r="685" spans="1:8" x14ac:dyDescent="0.3">
      <c r="A685" s="710" t="s">
        <v>2</v>
      </c>
      <c r="B685" s="711"/>
      <c r="C685" s="711"/>
      <c r="D685" s="711"/>
      <c r="E685" s="711"/>
      <c r="F685" s="711"/>
      <c r="G685" s="711"/>
      <c r="H685" s="712"/>
    </row>
    <row r="686" spans="1:8" x14ac:dyDescent="0.3">
      <c r="A686" s="6"/>
      <c r="B686" s="7"/>
      <c r="C686" s="7"/>
      <c r="D686" s="7"/>
      <c r="E686" s="7"/>
      <c r="F686" s="8"/>
      <c r="G686" s="7"/>
      <c r="H686" s="9"/>
    </row>
    <row r="687" spans="1:8" x14ac:dyDescent="0.3">
      <c r="A687" s="10" t="s">
        <v>3</v>
      </c>
      <c r="B687" s="11" t="str">
        <f>+'[1]BASE DEL PRESUPUESTO'!$B$110</f>
        <v>3.3.14</v>
      </c>
      <c r="C687" s="12" t="s">
        <v>4</v>
      </c>
      <c r="D687" s="11" t="str">
        <f>+'[1]BASE DEL PRESUPUESTO'!$D$110</f>
        <v>UND</v>
      </c>
      <c r="E687" s="13" t="s">
        <v>5</v>
      </c>
      <c r="F687" s="14">
        <f>H716</f>
        <v>216055.41</v>
      </c>
      <c r="G687" s="12" t="s">
        <v>6</v>
      </c>
      <c r="H687" s="15" t="str">
        <f>+$H$7</f>
        <v>ENERO DE 2026</v>
      </c>
    </row>
    <row r="688" spans="1:8" ht="39.75" customHeight="1" x14ac:dyDescent="0.3">
      <c r="A688" s="16" t="s">
        <v>8</v>
      </c>
      <c r="B688" s="713" t="str">
        <f>+'[1]BASE DEL PRESUPUESTO'!$C$110</f>
        <v>Dampers regulación de caudal en la ductería de 10X14 pulgadas,Incluye; (mano de obra para montaje, empaque para unión, elementos y accesorios necesarios para soporte y anclaje).</v>
      </c>
      <c r="C688" s="713"/>
      <c r="D688" s="713"/>
      <c r="E688" s="713"/>
      <c r="F688" s="713"/>
      <c r="G688" s="713"/>
      <c r="H688" s="714"/>
    </row>
    <row r="689" spans="1:8" ht="16.2" thickBot="1" x14ac:dyDescent="0.35">
      <c r="A689" s="17"/>
      <c r="B689" s="18"/>
      <c r="C689" s="18"/>
      <c r="D689" s="18"/>
      <c r="E689" s="18"/>
      <c r="F689" s="19"/>
      <c r="G689" s="18"/>
      <c r="H689" s="20"/>
    </row>
    <row r="690" spans="1:8" ht="16.2" thickTop="1" x14ac:dyDescent="0.3">
      <c r="A690" s="21" t="s">
        <v>9</v>
      </c>
      <c r="B690" s="7"/>
      <c r="C690" s="7"/>
      <c r="D690" s="7"/>
      <c r="E690" s="22"/>
      <c r="F690" s="8"/>
      <c r="G690" s="7"/>
      <c r="H690" s="9"/>
    </row>
    <row r="691" spans="1:8" x14ac:dyDescent="0.3">
      <c r="A691" s="23" t="s">
        <v>10</v>
      </c>
      <c r="B691" s="24" t="s">
        <v>11</v>
      </c>
      <c r="C691" s="25"/>
      <c r="D691" s="25"/>
      <c r="E691" s="26" t="s">
        <v>12</v>
      </c>
      <c r="F691" s="27" t="s">
        <v>13</v>
      </c>
      <c r="G691" s="26" t="s">
        <v>14</v>
      </c>
      <c r="H691" s="28" t="s">
        <v>15</v>
      </c>
    </row>
    <row r="692" spans="1:8" ht="34.5" customHeight="1" x14ac:dyDescent="0.3">
      <c r="A692" s="29"/>
      <c r="B692" s="735" t="str">
        <f>+'[1]Estudio de Mercado'!$C$338</f>
        <v>Damper regulación de caudal para ductería de 14"X10".</v>
      </c>
      <c r="C692" s="736"/>
      <c r="D692" s="737"/>
      <c r="E692" s="30">
        <v>1</v>
      </c>
      <c r="F692" s="31" t="s">
        <v>16</v>
      </c>
      <c r="G692" s="32">
        <v>213499.41</v>
      </c>
      <c r="H692" s="33">
        <f>+E692*G692</f>
        <v>213499.41</v>
      </c>
    </row>
    <row r="693" spans="1:8" x14ac:dyDescent="0.3">
      <c r="A693" s="29"/>
      <c r="B693" s="715" t="s">
        <v>49</v>
      </c>
      <c r="C693" s="733"/>
      <c r="D693" s="734"/>
      <c r="E693" s="30">
        <v>1</v>
      </c>
      <c r="F693" s="31" t="s">
        <v>18</v>
      </c>
      <c r="G693" s="32">
        <f>'[1]Estudio de Mercado'!$P$234</f>
        <v>2556</v>
      </c>
      <c r="H693" s="33">
        <f>+E693*G693</f>
        <v>2556</v>
      </c>
    </row>
    <row r="694" spans="1:8" x14ac:dyDescent="0.3">
      <c r="A694" s="35"/>
      <c r="B694" s="715"/>
      <c r="C694" s="733"/>
      <c r="D694" s="734"/>
      <c r="E694" s="30"/>
      <c r="F694" s="31"/>
      <c r="G694" s="32"/>
      <c r="H694" s="33">
        <f>+E694*G694</f>
        <v>0</v>
      </c>
    </row>
    <row r="695" spans="1:8" x14ac:dyDescent="0.3">
      <c r="A695" s="21" t="s">
        <v>19</v>
      </c>
      <c r="B695" s="7"/>
      <c r="C695" s="7"/>
      <c r="D695" s="7"/>
      <c r="E695" s="22"/>
      <c r="F695" s="8"/>
      <c r="G695" s="7"/>
      <c r="H695" s="37">
        <f>(SUM(H692:H694))</f>
        <v>216055.41</v>
      </c>
    </row>
    <row r="696" spans="1:8" x14ac:dyDescent="0.3">
      <c r="A696" s="6"/>
      <c r="B696" s="7"/>
      <c r="C696" s="7"/>
      <c r="D696" s="7"/>
      <c r="E696" s="22"/>
      <c r="F696" s="8"/>
      <c r="G696" s="7"/>
      <c r="H696" s="9"/>
    </row>
    <row r="697" spans="1:8" x14ac:dyDescent="0.3">
      <c r="A697" s="21" t="s">
        <v>20</v>
      </c>
      <c r="B697" s="7"/>
      <c r="C697" s="7"/>
      <c r="D697" s="7"/>
      <c r="E697" s="22"/>
      <c r="F697" s="8"/>
      <c r="G697" s="7"/>
      <c r="H697" s="9"/>
    </row>
    <row r="698" spans="1:8" ht="24.75" customHeight="1" x14ac:dyDescent="0.3">
      <c r="A698" s="23" t="s">
        <v>10</v>
      </c>
      <c r="B698" s="26" t="s">
        <v>11</v>
      </c>
      <c r="C698" s="71" t="s">
        <v>12</v>
      </c>
      <c r="D698" s="26" t="s">
        <v>13</v>
      </c>
      <c r="E698" s="718" t="s">
        <v>21</v>
      </c>
      <c r="F698" s="719"/>
      <c r="G698" s="26" t="s">
        <v>47</v>
      </c>
      <c r="H698" s="38" t="s">
        <v>14</v>
      </c>
    </row>
    <row r="699" spans="1:8" ht="64.5" customHeight="1" x14ac:dyDescent="0.3">
      <c r="A699" s="29"/>
      <c r="B699" s="72" t="s">
        <v>23</v>
      </c>
      <c r="C699" s="40">
        <v>1</v>
      </c>
      <c r="D699" s="40" t="s">
        <v>24</v>
      </c>
      <c r="E699" s="720">
        <f>+'[1]1- CUADRILLAS'!$D$47</f>
        <v>53500</v>
      </c>
      <c r="F699" s="721"/>
      <c r="G699" s="41">
        <v>0</v>
      </c>
      <c r="H699" s="42">
        <f>((E699+F699)*C699)*G699</f>
        <v>0</v>
      </c>
    </row>
    <row r="700" spans="1:8" x14ac:dyDescent="0.3">
      <c r="A700" s="43"/>
      <c r="B700" s="44"/>
      <c r="C700" s="40"/>
      <c r="D700" s="40"/>
      <c r="E700" s="722"/>
      <c r="F700" s="723"/>
      <c r="G700" s="41"/>
      <c r="H700" s="42">
        <f>((E700+F700)*C700)*G700</f>
        <v>0</v>
      </c>
    </row>
    <row r="701" spans="1:8" x14ac:dyDescent="0.3">
      <c r="A701" s="43"/>
      <c r="B701" s="44"/>
      <c r="C701" s="40"/>
      <c r="D701" s="40"/>
      <c r="E701" s="722"/>
      <c r="F701" s="723"/>
      <c r="G701" s="40"/>
      <c r="H701" s="42"/>
    </row>
    <row r="702" spans="1:8" x14ac:dyDescent="0.3">
      <c r="A702" s="21" t="s">
        <v>25</v>
      </c>
      <c r="B702" s="7"/>
      <c r="C702" s="7"/>
      <c r="D702" s="7"/>
      <c r="E702" s="22"/>
      <c r="F702" s="8"/>
      <c r="G702" s="7"/>
      <c r="H702" s="37">
        <f>(SUM(H699:H701))</f>
        <v>0</v>
      </c>
    </row>
    <row r="703" spans="1:8" x14ac:dyDescent="0.3">
      <c r="A703" s="6"/>
      <c r="B703" s="7"/>
      <c r="C703" s="7"/>
      <c r="D703" s="7"/>
      <c r="E703" s="22"/>
      <c r="F703" s="8"/>
      <c r="G703" s="7"/>
      <c r="H703" s="9"/>
    </row>
    <row r="704" spans="1:8" x14ac:dyDescent="0.3">
      <c r="A704" s="21" t="s">
        <v>26</v>
      </c>
      <c r="B704" s="7"/>
      <c r="C704" s="7"/>
      <c r="D704" s="7"/>
      <c r="E704" s="22"/>
      <c r="F704" s="8"/>
      <c r="G704" s="7"/>
      <c r="H704" s="9"/>
    </row>
    <row r="705" spans="1:8" x14ac:dyDescent="0.3">
      <c r="A705" s="23" t="s">
        <v>10</v>
      </c>
      <c r="B705" s="718" t="s">
        <v>11</v>
      </c>
      <c r="C705" s="719"/>
      <c r="D705" s="71" t="s">
        <v>12</v>
      </c>
      <c r="E705" s="26" t="s">
        <v>13</v>
      </c>
      <c r="F705" s="27" t="s">
        <v>22</v>
      </c>
      <c r="G705" s="26" t="s">
        <v>48</v>
      </c>
      <c r="H705" s="38" t="s">
        <v>14</v>
      </c>
    </row>
    <row r="706" spans="1:8" x14ac:dyDescent="0.3">
      <c r="A706" s="43"/>
      <c r="B706" s="724" t="s">
        <v>28</v>
      </c>
      <c r="C706" s="725"/>
      <c r="D706" s="40">
        <v>1</v>
      </c>
      <c r="E706" s="40" t="s">
        <v>29</v>
      </c>
      <c r="F706" s="41">
        <v>0.13</v>
      </c>
      <c r="G706" s="108">
        <f>+H702*0.1</f>
        <v>0</v>
      </c>
      <c r="H706" s="42">
        <f>+G706*D706*F706</f>
        <v>0</v>
      </c>
    </row>
    <row r="707" spans="1:8" x14ac:dyDescent="0.3">
      <c r="A707" s="43"/>
      <c r="B707" s="724" t="s">
        <v>51</v>
      </c>
      <c r="C707" s="725"/>
      <c r="D707" s="40">
        <v>1</v>
      </c>
      <c r="E707" s="40" t="s">
        <v>29</v>
      </c>
      <c r="F707" s="41">
        <v>0</v>
      </c>
      <c r="G707" s="40">
        <f>'[1]Estudio de Mercado'!$P$476</f>
        <v>20518.208000000002</v>
      </c>
      <c r="H707" s="42">
        <f>+G707*D707*F707</f>
        <v>0</v>
      </c>
    </row>
    <row r="708" spans="1:8" x14ac:dyDescent="0.3">
      <c r="A708" s="21" t="s">
        <v>31</v>
      </c>
      <c r="B708" s="7"/>
      <c r="C708" s="7"/>
      <c r="D708" s="7"/>
      <c r="E708" s="22"/>
      <c r="F708" s="8"/>
      <c r="G708" s="7"/>
      <c r="H708" s="37">
        <f>ROUND(SUM(H706:H707),0)</f>
        <v>0</v>
      </c>
    </row>
    <row r="709" spans="1:8" x14ac:dyDescent="0.3">
      <c r="A709" s="6"/>
      <c r="B709" s="7"/>
      <c r="C709" s="7"/>
      <c r="D709" s="7"/>
      <c r="E709" s="22"/>
      <c r="F709" s="8"/>
      <c r="G709" s="7"/>
      <c r="H709" s="9"/>
    </row>
    <row r="710" spans="1:8" x14ac:dyDescent="0.3">
      <c r="A710" s="21" t="s">
        <v>32</v>
      </c>
      <c r="B710" s="7"/>
      <c r="C710" s="7"/>
      <c r="D710" s="7"/>
      <c r="E710" s="22"/>
      <c r="F710" s="8"/>
      <c r="G710" s="7"/>
      <c r="H710" s="9"/>
    </row>
    <row r="711" spans="1:8" x14ac:dyDescent="0.3">
      <c r="A711" s="23" t="s">
        <v>10</v>
      </c>
      <c r="B711" s="718" t="s">
        <v>11</v>
      </c>
      <c r="C711" s="719"/>
      <c r="D711" s="26" t="s">
        <v>13</v>
      </c>
      <c r="E711" s="26" t="s">
        <v>12</v>
      </c>
      <c r="F711" s="27" t="s">
        <v>33</v>
      </c>
      <c r="G711" s="26" t="s">
        <v>34</v>
      </c>
      <c r="H711" s="38" t="s">
        <v>14</v>
      </c>
    </row>
    <row r="712" spans="1:8" x14ac:dyDescent="0.3">
      <c r="A712" s="43"/>
      <c r="B712" s="724" t="s">
        <v>35</v>
      </c>
      <c r="C712" s="725"/>
      <c r="D712" s="40" t="s">
        <v>36</v>
      </c>
      <c r="E712" s="40">
        <v>1</v>
      </c>
      <c r="F712" s="45">
        <f>'[1]Estudio de Mercado'!$P$483</f>
        <v>102570</v>
      </c>
      <c r="G712" s="46">
        <v>0</v>
      </c>
      <c r="H712" s="42">
        <f>+F712*G712</f>
        <v>0</v>
      </c>
    </row>
    <row r="713" spans="1:8" x14ac:dyDescent="0.3">
      <c r="A713" s="43"/>
      <c r="B713" s="724"/>
      <c r="C713" s="725"/>
      <c r="D713" s="47"/>
      <c r="E713" s="47"/>
      <c r="F713" s="48"/>
      <c r="G713" s="49"/>
      <c r="H713" s="42"/>
    </row>
    <row r="714" spans="1:8" x14ac:dyDescent="0.3">
      <c r="A714" s="21" t="s">
        <v>37</v>
      </c>
      <c r="B714" s="7"/>
      <c r="C714" s="7"/>
      <c r="D714" s="7"/>
      <c r="E714" s="22"/>
      <c r="F714" s="8"/>
      <c r="G714" s="7"/>
      <c r="H714" s="37">
        <f>ROUND(SUM(H712:H713),0)</f>
        <v>0</v>
      </c>
    </row>
    <row r="715" spans="1:8" x14ac:dyDescent="0.3">
      <c r="A715" s="21"/>
      <c r="B715" s="7"/>
      <c r="C715" s="7"/>
      <c r="D715" s="7"/>
      <c r="E715" s="50"/>
      <c r="F715" s="8"/>
      <c r="G715" s="7"/>
      <c r="H715" s="51"/>
    </row>
    <row r="716" spans="1:8" x14ac:dyDescent="0.3">
      <c r="A716" s="21" t="s">
        <v>38</v>
      </c>
      <c r="B716" s="7"/>
      <c r="C716" s="7"/>
      <c r="D716" s="7"/>
      <c r="E716" s="22"/>
      <c r="F716" s="8"/>
      <c r="G716" s="7"/>
      <c r="H716" s="37">
        <f>H695+H702+H708+H714</f>
        <v>216055.41</v>
      </c>
    </row>
    <row r="717" spans="1:8" x14ac:dyDescent="0.3">
      <c r="A717" s="21" t="s">
        <v>39</v>
      </c>
      <c r="B717" s="7"/>
      <c r="C717" s="7"/>
      <c r="D717" s="7"/>
      <c r="E717" s="22"/>
      <c r="F717" s="8"/>
      <c r="G717" s="7"/>
      <c r="H717" s="52">
        <f>+SUM(H718:H721)</f>
        <v>64708.595295000006</v>
      </c>
    </row>
    <row r="718" spans="1:8" x14ac:dyDescent="0.3">
      <c r="A718" s="21"/>
      <c r="B718" s="7"/>
      <c r="C718" s="7"/>
      <c r="D718" s="7"/>
      <c r="E718" s="22"/>
      <c r="F718" s="48" t="s">
        <v>40</v>
      </c>
      <c r="G718" s="53">
        <v>0.23</v>
      </c>
      <c r="H718" s="54">
        <f>+G718*H716</f>
        <v>49692.744300000006</v>
      </c>
    </row>
    <row r="719" spans="1:8" x14ac:dyDescent="0.3">
      <c r="A719" s="21"/>
      <c r="B719" s="7"/>
      <c r="C719" s="7"/>
      <c r="D719" s="7"/>
      <c r="E719" s="22"/>
      <c r="F719" s="48" t="s">
        <v>41</v>
      </c>
      <c r="G719" s="53">
        <v>0.01</v>
      </c>
      <c r="H719" s="54">
        <f>+G719*H716</f>
        <v>2160.5541000000003</v>
      </c>
    </row>
    <row r="720" spans="1:8" x14ac:dyDescent="0.3">
      <c r="A720" s="21"/>
      <c r="B720" s="7"/>
      <c r="C720" s="7"/>
      <c r="D720" s="7"/>
      <c r="E720" s="22"/>
      <c r="F720" s="48" t="s">
        <v>42</v>
      </c>
      <c r="G720" s="53">
        <v>0.05</v>
      </c>
      <c r="H720" s="54">
        <f>+G720*H716</f>
        <v>10802.770500000001</v>
      </c>
    </row>
    <row r="721" spans="1:8" x14ac:dyDescent="0.3">
      <c r="A721" s="21"/>
      <c r="B721" s="7"/>
      <c r="C721" s="7"/>
      <c r="D721" s="7"/>
      <c r="E721" s="22"/>
      <c r="F721" s="48" t="s">
        <v>43</v>
      </c>
      <c r="G721" s="53">
        <v>0.19</v>
      </c>
      <c r="H721" s="54">
        <f>+G721*H720</f>
        <v>2052.5263950000003</v>
      </c>
    </row>
    <row r="722" spans="1:8" x14ac:dyDescent="0.3">
      <c r="A722" s="21"/>
      <c r="B722" s="7"/>
      <c r="C722" s="7"/>
      <c r="D722" s="7"/>
      <c r="E722" s="22"/>
      <c r="F722" s="726" t="s">
        <v>44</v>
      </c>
      <c r="G722" s="726"/>
      <c r="H722" s="55">
        <f>+ROUND(H716+H717,0)</f>
        <v>280764</v>
      </c>
    </row>
    <row r="723" spans="1:8" x14ac:dyDescent="0.3">
      <c r="A723" s="21"/>
      <c r="B723" s="7"/>
      <c r="C723" s="7"/>
      <c r="D723" s="7"/>
      <c r="E723" s="22"/>
      <c r="F723" s="8"/>
      <c r="G723" s="7"/>
      <c r="H723" s="56"/>
    </row>
    <row r="724" spans="1:8" ht="16.2" thickBot="1" x14ac:dyDescent="0.35">
      <c r="A724" s="17"/>
      <c r="B724" s="18"/>
      <c r="C724" s="7"/>
      <c r="D724" s="7"/>
      <c r="E724" s="22"/>
      <c r="F724" s="19"/>
      <c r="G724" s="18"/>
      <c r="H724" s="20"/>
    </row>
    <row r="725" spans="1:8" ht="16.2" thickTop="1" x14ac:dyDescent="0.3">
      <c r="A725" s="6"/>
      <c r="B725" s="7"/>
      <c r="C725" s="57"/>
      <c r="D725" s="58"/>
      <c r="E725" s="57"/>
      <c r="F725" s="8"/>
      <c r="G725" s="7"/>
      <c r="H725" s="59"/>
    </row>
    <row r="726" spans="1:8" x14ac:dyDescent="0.3">
      <c r="A726" s="6"/>
      <c r="B726" s="7"/>
      <c r="C726" s="22"/>
      <c r="D726" s="7"/>
      <c r="E726" s="22"/>
      <c r="F726" s="8"/>
      <c r="G726" s="7"/>
      <c r="H726" s="59"/>
    </row>
    <row r="727" spans="1:8" x14ac:dyDescent="0.3">
      <c r="A727" s="6"/>
      <c r="B727" s="7"/>
      <c r="C727" s="22"/>
      <c r="D727" s="7"/>
      <c r="E727" s="22"/>
      <c r="F727" s="8"/>
      <c r="G727" s="7"/>
      <c r="H727" s="59"/>
    </row>
    <row r="728" spans="1:8" x14ac:dyDescent="0.3">
      <c r="A728" s="6"/>
      <c r="B728" s="7"/>
      <c r="C728" s="22"/>
      <c r="D728" s="7"/>
      <c r="E728" s="22"/>
      <c r="F728" s="8"/>
      <c r="G728" s="7"/>
      <c r="H728" s="59"/>
    </row>
    <row r="729" spans="1:8" ht="16.2" thickBot="1" x14ac:dyDescent="0.35">
      <c r="A729" s="6"/>
      <c r="B729" s="7"/>
      <c r="C729" s="7"/>
      <c r="D729" s="7"/>
      <c r="E729" s="22"/>
      <c r="F729" s="699"/>
      <c r="G729" s="699"/>
      <c r="H729" s="700"/>
    </row>
    <row r="730" spans="1:8" x14ac:dyDescent="0.3">
      <c r="A730" s="60" t="s">
        <v>45</v>
      </c>
      <c r="B730" s="61"/>
      <c r="C730" s="61"/>
      <c r="D730" s="61"/>
      <c r="E730" s="22"/>
      <c r="F730" s="8" t="s">
        <v>46</v>
      </c>
      <c r="G730" s="7"/>
      <c r="H730" s="9"/>
    </row>
    <row r="731" spans="1:8" ht="16.2" thickBot="1" x14ac:dyDescent="0.35">
      <c r="A731" s="86"/>
      <c r="B731" s="87"/>
      <c r="C731" s="87"/>
      <c r="D731" s="87"/>
      <c r="E731" s="87"/>
      <c r="F731" s="88"/>
      <c r="G731" s="87"/>
      <c r="H731" s="89"/>
    </row>
    <row r="732" spans="1:8" ht="81" customHeight="1" thickBot="1" x14ac:dyDescent="0.55000000000000004">
      <c r="A732" s="701" t="str">
        <f>+$A$2</f>
        <v>REPARACIONES LOCATIVAS LABORATORIO GENETICA REGIONAL NOR OCCIDENTE DEL INSTITUTO NACIONAL DE MEDICINA LEGAL Y CIENCIAS FORENSES.</v>
      </c>
      <c r="B732" s="702"/>
      <c r="C732" s="702"/>
      <c r="D732" s="702"/>
      <c r="E732" s="702"/>
      <c r="F732" s="702"/>
      <c r="G732" s="702"/>
      <c r="H732" s="703"/>
    </row>
    <row r="733" spans="1:8" ht="16.2" thickTop="1" x14ac:dyDescent="0.3">
      <c r="A733" s="704" t="str">
        <f>+$A$3</f>
        <v>PRESUPUESTO SISTEMA ELÉCTRICO, ILUMINACIÓN Y ALARMAS PARA EL PROYECTO DE REPARACIONES LOCATIVAS SEDE MEDELLIN DEL  INSTITUTO NACIONAL DE MEDICINA LEGAL Y CIENCIAS FORENSES</v>
      </c>
      <c r="B733" s="705"/>
      <c r="C733" s="705"/>
      <c r="D733" s="705"/>
      <c r="E733" s="705"/>
      <c r="F733" s="705"/>
      <c r="G733" s="705"/>
      <c r="H733" s="706"/>
    </row>
    <row r="734" spans="1:8" x14ac:dyDescent="0.3">
      <c r="A734" s="707"/>
      <c r="B734" s="708"/>
      <c r="C734" s="708"/>
      <c r="D734" s="708"/>
      <c r="E734" s="708"/>
      <c r="F734" s="708"/>
      <c r="G734" s="708"/>
      <c r="H734" s="709"/>
    </row>
    <row r="735" spans="1:8" x14ac:dyDescent="0.3">
      <c r="A735" s="710" t="s">
        <v>2</v>
      </c>
      <c r="B735" s="711"/>
      <c r="C735" s="711"/>
      <c r="D735" s="711"/>
      <c r="E735" s="711"/>
      <c r="F735" s="711"/>
      <c r="G735" s="711"/>
      <c r="H735" s="712"/>
    </row>
    <row r="736" spans="1:8" x14ac:dyDescent="0.3">
      <c r="A736" s="6"/>
      <c r="B736" s="7"/>
      <c r="C736" s="7"/>
      <c r="D736" s="7"/>
      <c r="E736" s="7"/>
      <c r="F736" s="8"/>
      <c r="G736" s="7"/>
      <c r="H736" s="9"/>
    </row>
    <row r="737" spans="1:8" x14ac:dyDescent="0.3">
      <c r="A737" s="10" t="s">
        <v>3</v>
      </c>
      <c r="B737" s="11" t="str">
        <f>+'[1]BASE DEL PRESUPUESTO'!$B$111</f>
        <v>3.3.15</v>
      </c>
      <c r="C737" s="12" t="s">
        <v>4</v>
      </c>
      <c r="D737" s="11" t="str">
        <f>+'[1]BASE DEL PRESUPUESTO'!$D$111</f>
        <v>UND</v>
      </c>
      <c r="E737" s="13" t="s">
        <v>5</v>
      </c>
      <c r="F737" s="14">
        <f>H766</f>
        <v>240956.52</v>
      </c>
      <c r="G737" s="12" t="s">
        <v>6</v>
      </c>
      <c r="H737" s="15" t="str">
        <f>+$H$7</f>
        <v>ENERO DE 2026</v>
      </c>
    </row>
    <row r="738" spans="1:8" ht="39.75" customHeight="1" x14ac:dyDescent="0.3">
      <c r="A738" s="16" t="s">
        <v>8</v>
      </c>
      <c r="B738" s="713" t="str">
        <f>+'[1]BASE DEL PRESUPUESTO'!$C$111</f>
        <v>Rejilla para toma de aire 14X14 pulgadas, dotada de damper para ajuste de caudal (ver rejillas comerciales) incluye; (mano de obra para montaje, elementos y accesorios necesarios para soporte y anclaje)</v>
      </c>
      <c r="C738" s="713"/>
      <c r="D738" s="713"/>
      <c r="E738" s="713"/>
      <c r="F738" s="713"/>
      <c r="G738" s="713"/>
      <c r="H738" s="714"/>
    </row>
    <row r="739" spans="1:8" ht="16.2" thickBot="1" x14ac:dyDescent="0.35">
      <c r="A739" s="17"/>
      <c r="B739" s="18"/>
      <c r="C739" s="18"/>
      <c r="D739" s="18"/>
      <c r="E739" s="18"/>
      <c r="F739" s="19"/>
      <c r="G739" s="18"/>
      <c r="H739" s="20"/>
    </row>
    <row r="740" spans="1:8" ht="16.2" thickTop="1" x14ac:dyDescent="0.3">
      <c r="A740" s="21" t="s">
        <v>9</v>
      </c>
      <c r="B740" s="7"/>
      <c r="C740" s="7"/>
      <c r="D740" s="7"/>
      <c r="E740" s="22"/>
      <c r="F740" s="8"/>
      <c r="G740" s="7"/>
      <c r="H740" s="9"/>
    </row>
    <row r="741" spans="1:8" x14ac:dyDescent="0.3">
      <c r="A741" s="23" t="s">
        <v>10</v>
      </c>
      <c r="B741" s="24" t="s">
        <v>11</v>
      </c>
      <c r="C741" s="25"/>
      <c r="D741" s="25"/>
      <c r="E741" s="26" t="s">
        <v>12</v>
      </c>
      <c r="F741" s="27" t="s">
        <v>13</v>
      </c>
      <c r="G741" s="26" t="s">
        <v>14</v>
      </c>
      <c r="H741" s="28" t="s">
        <v>15</v>
      </c>
    </row>
    <row r="742" spans="1:8" ht="48" customHeight="1" x14ac:dyDescent="0.3">
      <c r="A742" s="29"/>
      <c r="B742" s="735" t="str">
        <f>+'[1]Estudio de Mercado'!$C$350</f>
        <v>Rejilla para toma de aire 14"X14", dotada de damper para ajuste de caudal (ver rejillas comerciales)</v>
      </c>
      <c r="C742" s="736"/>
      <c r="D742" s="737"/>
      <c r="E742" s="30">
        <v>1</v>
      </c>
      <c r="F742" s="31" t="s">
        <v>13</v>
      </c>
      <c r="G742" s="32">
        <v>238400.52</v>
      </c>
      <c r="H742" s="33">
        <f>+E742*G742</f>
        <v>238400.52</v>
      </c>
    </row>
    <row r="743" spans="1:8" x14ac:dyDescent="0.3">
      <c r="A743" s="29"/>
      <c r="B743" s="715" t="s">
        <v>49</v>
      </c>
      <c r="C743" s="733"/>
      <c r="D743" s="734"/>
      <c r="E743" s="30">
        <v>1</v>
      </c>
      <c r="F743" s="31" t="s">
        <v>18</v>
      </c>
      <c r="G743" s="32">
        <f>'[1]Estudio de Mercado'!$P$234</f>
        <v>2556</v>
      </c>
      <c r="H743" s="33">
        <f>+E743*G743</f>
        <v>2556</v>
      </c>
    </row>
    <row r="744" spans="1:8" x14ac:dyDescent="0.3">
      <c r="A744" s="35"/>
      <c r="B744" s="715"/>
      <c r="C744" s="733"/>
      <c r="D744" s="734"/>
      <c r="E744" s="30"/>
      <c r="F744" s="31"/>
      <c r="G744" s="32"/>
      <c r="H744" s="33">
        <f>+E744*G744</f>
        <v>0</v>
      </c>
    </row>
    <row r="745" spans="1:8" x14ac:dyDescent="0.3">
      <c r="A745" s="21" t="s">
        <v>19</v>
      </c>
      <c r="B745" s="7"/>
      <c r="C745" s="7"/>
      <c r="D745" s="7"/>
      <c r="E745" s="22"/>
      <c r="F745" s="8"/>
      <c r="G745" s="7"/>
      <c r="H745" s="37">
        <f>(SUM(H742:H744))</f>
        <v>240956.52</v>
      </c>
    </row>
    <row r="746" spans="1:8" x14ac:dyDescent="0.3">
      <c r="A746" s="6"/>
      <c r="B746" s="7"/>
      <c r="C746" s="7"/>
      <c r="D746" s="7"/>
      <c r="E746" s="22"/>
      <c r="F746" s="8"/>
      <c r="G746" s="7"/>
      <c r="H746" s="9"/>
    </row>
    <row r="747" spans="1:8" x14ac:dyDescent="0.3">
      <c r="A747" s="21" t="s">
        <v>20</v>
      </c>
      <c r="B747" s="7"/>
      <c r="C747" s="7"/>
      <c r="D747" s="7"/>
      <c r="E747" s="22"/>
      <c r="F747" s="8"/>
      <c r="G747" s="7"/>
      <c r="H747" s="9"/>
    </row>
    <row r="748" spans="1:8" ht="24.75" customHeight="1" x14ac:dyDescent="0.3">
      <c r="A748" s="23" t="s">
        <v>10</v>
      </c>
      <c r="B748" s="26" t="s">
        <v>11</v>
      </c>
      <c r="C748" s="71" t="s">
        <v>12</v>
      </c>
      <c r="D748" s="26" t="s">
        <v>13</v>
      </c>
      <c r="E748" s="718" t="s">
        <v>21</v>
      </c>
      <c r="F748" s="719"/>
      <c r="G748" s="26" t="s">
        <v>47</v>
      </c>
      <c r="H748" s="38" t="s">
        <v>14</v>
      </c>
    </row>
    <row r="749" spans="1:8" ht="55.5" customHeight="1" x14ac:dyDescent="0.3">
      <c r="A749" s="29"/>
      <c r="B749" s="72" t="s">
        <v>23</v>
      </c>
      <c r="C749" s="40">
        <v>1</v>
      </c>
      <c r="D749" s="40" t="s">
        <v>24</v>
      </c>
      <c r="E749" s="720">
        <f>+'[1]1- CUADRILLAS'!$D$47</f>
        <v>53500</v>
      </c>
      <c r="F749" s="721"/>
      <c r="G749" s="41">
        <v>0</v>
      </c>
      <c r="H749" s="42">
        <f>((E749+F749)*C749)*G749</f>
        <v>0</v>
      </c>
    </row>
    <row r="750" spans="1:8" x14ac:dyDescent="0.3">
      <c r="A750" s="43"/>
      <c r="B750" s="44"/>
      <c r="C750" s="40"/>
      <c r="D750" s="40"/>
      <c r="E750" s="722"/>
      <c r="F750" s="723"/>
      <c r="G750" s="41"/>
      <c r="H750" s="42">
        <f>((E750+F750)*C750)*G750</f>
        <v>0</v>
      </c>
    </row>
    <row r="751" spans="1:8" x14ac:dyDescent="0.3">
      <c r="A751" s="43"/>
      <c r="B751" s="44"/>
      <c r="C751" s="40"/>
      <c r="D751" s="40"/>
      <c r="E751" s="722"/>
      <c r="F751" s="723"/>
      <c r="G751" s="40"/>
      <c r="H751" s="42"/>
    </row>
    <row r="752" spans="1:8" x14ac:dyDescent="0.3">
      <c r="A752" s="21" t="s">
        <v>25</v>
      </c>
      <c r="B752" s="7"/>
      <c r="C752" s="7"/>
      <c r="D752" s="7"/>
      <c r="E752" s="22"/>
      <c r="F752" s="8"/>
      <c r="G752" s="7"/>
      <c r="H752" s="37">
        <f>ROUND(SUM(H749:H751),0)</f>
        <v>0</v>
      </c>
    </row>
    <row r="753" spans="1:8" x14ac:dyDescent="0.3">
      <c r="A753" s="6"/>
      <c r="B753" s="7"/>
      <c r="C753" s="7"/>
      <c r="D753" s="7"/>
      <c r="E753" s="22"/>
      <c r="F753" s="8"/>
      <c r="G753" s="7"/>
      <c r="H753" s="9"/>
    </row>
    <row r="754" spans="1:8" x14ac:dyDescent="0.3">
      <c r="A754" s="21" t="s">
        <v>26</v>
      </c>
      <c r="B754" s="7"/>
      <c r="C754" s="7"/>
      <c r="D754" s="7"/>
      <c r="E754" s="22"/>
      <c r="F754" s="8"/>
      <c r="G754" s="7"/>
      <c r="H754" s="9"/>
    </row>
    <row r="755" spans="1:8" x14ac:dyDescent="0.3">
      <c r="A755" s="23" t="s">
        <v>10</v>
      </c>
      <c r="B755" s="718" t="s">
        <v>11</v>
      </c>
      <c r="C755" s="719"/>
      <c r="D755" s="71" t="s">
        <v>12</v>
      </c>
      <c r="E755" s="26" t="s">
        <v>13</v>
      </c>
      <c r="F755" s="27" t="s">
        <v>22</v>
      </c>
      <c r="G755" s="26" t="s">
        <v>48</v>
      </c>
      <c r="H755" s="38" t="s">
        <v>14</v>
      </c>
    </row>
    <row r="756" spans="1:8" x14ac:dyDescent="0.3">
      <c r="A756" s="43"/>
      <c r="B756" s="724" t="s">
        <v>28</v>
      </c>
      <c r="C756" s="725"/>
      <c r="D756" s="40">
        <v>1</v>
      </c>
      <c r="E756" s="40" t="s">
        <v>29</v>
      </c>
      <c r="F756" s="41">
        <v>0.13</v>
      </c>
      <c r="G756" s="108">
        <f>+H752*0.1</f>
        <v>0</v>
      </c>
      <c r="H756" s="42">
        <f>+G756*D756*F756</f>
        <v>0</v>
      </c>
    </row>
    <row r="757" spans="1:8" x14ac:dyDescent="0.3">
      <c r="A757" s="43"/>
      <c r="B757" s="724" t="s">
        <v>51</v>
      </c>
      <c r="C757" s="725"/>
      <c r="D757" s="40">
        <v>1</v>
      </c>
      <c r="E757" s="40" t="s">
        <v>29</v>
      </c>
      <c r="F757" s="41">
        <v>0</v>
      </c>
      <c r="G757" s="40">
        <f>'[1]Estudio de Mercado'!$P$476</f>
        <v>20518.208000000002</v>
      </c>
      <c r="H757" s="42">
        <f>+G757*D757*F757</f>
        <v>0</v>
      </c>
    </row>
    <row r="758" spans="1:8" x14ac:dyDescent="0.3">
      <c r="A758" s="21" t="s">
        <v>31</v>
      </c>
      <c r="B758" s="7"/>
      <c r="C758" s="7"/>
      <c r="D758" s="7"/>
      <c r="E758" s="22"/>
      <c r="F758" s="8"/>
      <c r="G758" s="7"/>
      <c r="H758" s="37">
        <f>ROUND(SUM(H756:H757),0)</f>
        <v>0</v>
      </c>
    </row>
    <row r="759" spans="1:8" x14ac:dyDescent="0.3">
      <c r="A759" s="6"/>
      <c r="B759" s="7"/>
      <c r="C759" s="7"/>
      <c r="D759" s="7"/>
      <c r="E759" s="22"/>
      <c r="F759" s="8"/>
      <c r="G759" s="7"/>
      <c r="H759" s="9"/>
    </row>
    <row r="760" spans="1:8" x14ac:dyDescent="0.3">
      <c r="A760" s="21" t="s">
        <v>32</v>
      </c>
      <c r="B760" s="7"/>
      <c r="C760" s="7"/>
      <c r="D760" s="7"/>
      <c r="E760" s="22"/>
      <c r="F760" s="8"/>
      <c r="G760" s="7"/>
      <c r="H760" s="9"/>
    </row>
    <row r="761" spans="1:8" x14ac:dyDescent="0.3">
      <c r="A761" s="23" t="s">
        <v>10</v>
      </c>
      <c r="B761" s="718" t="s">
        <v>11</v>
      </c>
      <c r="C761" s="719"/>
      <c r="D761" s="26" t="s">
        <v>13</v>
      </c>
      <c r="E761" s="26" t="s">
        <v>12</v>
      </c>
      <c r="F761" s="27" t="s">
        <v>33</v>
      </c>
      <c r="G761" s="26" t="s">
        <v>34</v>
      </c>
      <c r="H761" s="38" t="s">
        <v>14</v>
      </c>
    </row>
    <row r="762" spans="1:8" x14ac:dyDescent="0.3">
      <c r="A762" s="43"/>
      <c r="B762" s="724" t="s">
        <v>35</v>
      </c>
      <c r="C762" s="725"/>
      <c r="D762" s="40" t="s">
        <v>36</v>
      </c>
      <c r="E762" s="40">
        <v>1</v>
      </c>
      <c r="F762" s="45">
        <f>'[1]Estudio de Mercado'!$P$483</f>
        <v>102570</v>
      </c>
      <c r="G762" s="46">
        <v>0</v>
      </c>
      <c r="H762" s="42">
        <f>+F762*G762</f>
        <v>0</v>
      </c>
    </row>
    <row r="763" spans="1:8" x14ac:dyDescent="0.3">
      <c r="A763" s="43"/>
      <c r="B763" s="724"/>
      <c r="C763" s="725"/>
      <c r="D763" s="47"/>
      <c r="E763" s="47"/>
      <c r="F763" s="48"/>
      <c r="G763" s="49"/>
      <c r="H763" s="42"/>
    </row>
    <row r="764" spans="1:8" x14ac:dyDescent="0.3">
      <c r="A764" s="21" t="s">
        <v>37</v>
      </c>
      <c r="B764" s="7"/>
      <c r="C764" s="7"/>
      <c r="D764" s="7"/>
      <c r="E764" s="22"/>
      <c r="F764" s="8"/>
      <c r="G764" s="7"/>
      <c r="H764" s="37">
        <f>ROUND(SUM(H762:H763),0)</f>
        <v>0</v>
      </c>
    </row>
    <row r="765" spans="1:8" x14ac:dyDescent="0.3">
      <c r="A765" s="21"/>
      <c r="B765" s="7"/>
      <c r="C765" s="7"/>
      <c r="D765" s="7"/>
      <c r="E765" s="50"/>
      <c r="F765" s="8"/>
      <c r="G765" s="7"/>
      <c r="H765" s="51"/>
    </row>
    <row r="766" spans="1:8" x14ac:dyDescent="0.3">
      <c r="A766" s="21" t="s">
        <v>38</v>
      </c>
      <c r="B766" s="7"/>
      <c r="C766" s="7"/>
      <c r="D766" s="7"/>
      <c r="E766" s="22"/>
      <c r="F766" s="8"/>
      <c r="G766" s="7"/>
      <c r="H766" s="37">
        <f>H745+H752+H758+H764</f>
        <v>240956.52</v>
      </c>
    </row>
    <row r="767" spans="1:8" x14ac:dyDescent="0.3">
      <c r="A767" s="21" t="s">
        <v>39</v>
      </c>
      <c r="B767" s="7"/>
      <c r="C767" s="7"/>
      <c r="D767" s="7"/>
      <c r="E767" s="22"/>
      <c r="F767" s="8"/>
      <c r="G767" s="7"/>
      <c r="H767" s="52">
        <f>+SUM(H768:H771)</f>
        <v>72166.477739999988</v>
      </c>
    </row>
    <row r="768" spans="1:8" x14ac:dyDescent="0.3">
      <c r="A768" s="21"/>
      <c r="B768" s="7"/>
      <c r="C768" s="7"/>
      <c r="D768" s="7"/>
      <c r="E768" s="22"/>
      <c r="F768" s="48" t="s">
        <v>40</v>
      </c>
      <c r="G768" s="53">
        <v>0.23</v>
      </c>
      <c r="H768" s="54">
        <f>+G768*H766</f>
        <v>55419.999600000003</v>
      </c>
    </row>
    <row r="769" spans="1:8" x14ac:dyDescent="0.3">
      <c r="A769" s="21"/>
      <c r="B769" s="7"/>
      <c r="C769" s="7"/>
      <c r="D769" s="7"/>
      <c r="E769" s="22"/>
      <c r="F769" s="48" t="s">
        <v>41</v>
      </c>
      <c r="G769" s="53">
        <v>0.01</v>
      </c>
      <c r="H769" s="54">
        <f>+G769*H766</f>
        <v>2409.5652</v>
      </c>
    </row>
    <row r="770" spans="1:8" x14ac:dyDescent="0.3">
      <c r="A770" s="21"/>
      <c r="B770" s="7"/>
      <c r="C770" s="7"/>
      <c r="D770" s="7"/>
      <c r="E770" s="22"/>
      <c r="F770" s="48" t="s">
        <v>42</v>
      </c>
      <c r="G770" s="53">
        <v>0.05</v>
      </c>
      <c r="H770" s="54">
        <f>+G770*H766</f>
        <v>12047.826000000001</v>
      </c>
    </row>
    <row r="771" spans="1:8" x14ac:dyDescent="0.3">
      <c r="A771" s="21"/>
      <c r="B771" s="7"/>
      <c r="C771" s="7"/>
      <c r="D771" s="7"/>
      <c r="E771" s="22"/>
      <c r="F771" s="48" t="s">
        <v>43</v>
      </c>
      <c r="G771" s="53">
        <v>0.19</v>
      </c>
      <c r="H771" s="54">
        <f>+G771*H770</f>
        <v>2289.0869400000001</v>
      </c>
    </row>
    <row r="772" spans="1:8" x14ac:dyDescent="0.3">
      <c r="A772" s="21"/>
      <c r="B772" s="7"/>
      <c r="C772" s="7"/>
      <c r="D772" s="7"/>
      <c r="E772" s="22"/>
      <c r="F772" s="726" t="s">
        <v>44</v>
      </c>
      <c r="G772" s="726"/>
      <c r="H772" s="55">
        <f>+ROUND(H766+H767,0)</f>
        <v>313123</v>
      </c>
    </row>
    <row r="773" spans="1:8" x14ac:dyDescent="0.3">
      <c r="A773" s="21"/>
      <c r="B773" s="7"/>
      <c r="C773" s="7"/>
      <c r="D773" s="7"/>
      <c r="E773" s="22"/>
      <c r="F773" s="8"/>
      <c r="G773" s="7"/>
      <c r="H773" s="56"/>
    </row>
    <row r="774" spans="1:8" ht="16.2" thickBot="1" x14ac:dyDescent="0.35">
      <c r="A774" s="17"/>
      <c r="B774" s="18"/>
      <c r="C774" s="7"/>
      <c r="D774" s="7"/>
      <c r="E774" s="22"/>
      <c r="F774" s="19"/>
      <c r="G774" s="18"/>
      <c r="H774" s="20"/>
    </row>
    <row r="775" spans="1:8" ht="16.2" thickTop="1" x14ac:dyDescent="0.3">
      <c r="A775" s="6"/>
      <c r="B775" s="7"/>
      <c r="C775" s="57"/>
      <c r="D775" s="58"/>
      <c r="E775" s="57"/>
      <c r="F775" s="8"/>
      <c r="G775" s="7"/>
      <c r="H775" s="59"/>
    </row>
    <row r="776" spans="1:8" x14ac:dyDescent="0.3">
      <c r="A776" s="6"/>
      <c r="B776" s="7"/>
      <c r="C776" s="22"/>
      <c r="D776" s="7"/>
      <c r="E776" s="22"/>
      <c r="F776" s="8"/>
      <c r="G776" s="7"/>
      <c r="H776" s="59"/>
    </row>
    <row r="777" spans="1:8" x14ac:dyDescent="0.3">
      <c r="A777" s="6"/>
      <c r="B777" s="7"/>
      <c r="C777" s="22"/>
      <c r="D777" s="7"/>
      <c r="E777" s="22"/>
      <c r="F777" s="8"/>
      <c r="G777" s="7"/>
      <c r="H777" s="59"/>
    </row>
    <row r="778" spans="1:8" x14ac:dyDescent="0.3">
      <c r="A778" s="6"/>
      <c r="B778" s="7"/>
      <c r="C778" s="22"/>
      <c r="D778" s="7"/>
      <c r="E778" s="22"/>
      <c r="F778" s="8"/>
      <c r="G778" s="7"/>
      <c r="H778" s="59"/>
    </row>
    <row r="779" spans="1:8" ht="16.2" thickBot="1" x14ac:dyDescent="0.35">
      <c r="A779" s="6"/>
      <c r="B779" s="7"/>
      <c r="C779" s="7"/>
      <c r="D779" s="7"/>
      <c r="E779" s="22"/>
      <c r="F779" s="699"/>
      <c r="G779" s="699"/>
      <c r="H779" s="700"/>
    </row>
    <row r="780" spans="1:8" ht="16.2" thickBot="1" x14ac:dyDescent="0.35">
      <c r="A780" s="81" t="s">
        <v>45</v>
      </c>
      <c r="B780" s="82"/>
      <c r="C780" s="82"/>
      <c r="D780" s="82"/>
      <c r="E780" s="74"/>
      <c r="F780" s="64" t="s">
        <v>46</v>
      </c>
      <c r="G780" s="63"/>
      <c r="H780" s="65"/>
    </row>
    <row r="781" spans="1:8" x14ac:dyDescent="0.3">
      <c r="A781" s="1"/>
      <c r="B781" s="2"/>
      <c r="C781" s="2"/>
      <c r="D781" s="2"/>
      <c r="E781" s="2"/>
      <c r="F781" s="3"/>
      <c r="G781" s="2"/>
      <c r="H781" s="4"/>
    </row>
    <row r="782" spans="1:8" ht="86.4" customHeight="1" thickBot="1" x14ac:dyDescent="0.55000000000000004">
      <c r="A782" s="727" t="str">
        <f>+$A$2</f>
        <v>REPARACIONES LOCATIVAS LABORATORIO GENETICA REGIONAL NOR OCCIDENTE DEL INSTITUTO NACIONAL DE MEDICINA LEGAL Y CIENCIAS FORENSES.</v>
      </c>
      <c r="B782" s="728"/>
      <c r="C782" s="728"/>
      <c r="D782" s="728"/>
      <c r="E782" s="728"/>
      <c r="F782" s="728"/>
      <c r="G782" s="728"/>
      <c r="H782" s="729"/>
    </row>
    <row r="783" spans="1:8" ht="16.2" thickTop="1" x14ac:dyDescent="0.3">
      <c r="A783" s="704" t="str">
        <f>+$A$3</f>
        <v>PRESUPUESTO SISTEMA ELÉCTRICO, ILUMINACIÓN Y ALARMAS PARA EL PROYECTO DE REPARACIONES LOCATIVAS SEDE MEDELLIN DEL  INSTITUTO NACIONAL DE MEDICINA LEGAL Y CIENCIAS FORENSES</v>
      </c>
      <c r="B783" s="705"/>
      <c r="C783" s="705"/>
      <c r="D783" s="705"/>
      <c r="E783" s="705"/>
      <c r="F783" s="705"/>
      <c r="G783" s="705"/>
      <c r="H783" s="706"/>
    </row>
    <row r="784" spans="1:8" x14ac:dyDescent="0.3">
      <c r="A784" s="707"/>
      <c r="B784" s="708"/>
      <c r="C784" s="708"/>
      <c r="D784" s="708"/>
      <c r="E784" s="708"/>
      <c r="F784" s="708"/>
      <c r="G784" s="708"/>
      <c r="H784" s="709"/>
    </row>
    <row r="785" spans="1:8" x14ac:dyDescent="0.3">
      <c r="A785" s="710" t="s">
        <v>2</v>
      </c>
      <c r="B785" s="711"/>
      <c r="C785" s="711"/>
      <c r="D785" s="711"/>
      <c r="E785" s="711"/>
      <c r="F785" s="711"/>
      <c r="G785" s="711"/>
      <c r="H785" s="712"/>
    </row>
    <row r="786" spans="1:8" x14ac:dyDescent="0.3">
      <c r="A786" s="6"/>
      <c r="B786" s="7"/>
      <c r="C786" s="7"/>
      <c r="D786" s="7"/>
      <c r="E786" s="7"/>
      <c r="F786" s="8"/>
      <c r="G786" s="7"/>
      <c r="H786" s="9"/>
    </row>
    <row r="787" spans="1:8" x14ac:dyDescent="0.3">
      <c r="A787" s="10" t="s">
        <v>3</v>
      </c>
      <c r="B787" s="11" t="str">
        <f>+'[1]BASE DEL PRESUPUESTO'!$B$112</f>
        <v>3.3.16</v>
      </c>
      <c r="C787" s="12" t="s">
        <v>4</v>
      </c>
      <c r="D787" s="11" t="str">
        <f>+'[1]BASE DEL PRESUPUESTO'!$D$112</f>
        <v>UND</v>
      </c>
      <c r="E787" s="13" t="s">
        <v>5</v>
      </c>
      <c r="F787" s="14">
        <f>H816</f>
        <v>16419990</v>
      </c>
      <c r="G787" s="12" t="s">
        <v>6</v>
      </c>
      <c r="H787" s="15" t="str">
        <f>+$H$7</f>
        <v>ENERO DE 2026</v>
      </c>
    </row>
    <row r="788" spans="1:8" ht="214.2" customHeight="1" x14ac:dyDescent="0.3">
      <c r="A788" s="16" t="s">
        <v>8</v>
      </c>
      <c r="B788" s="713" t="str">
        <f>+'[1]BASE DEL PRESUPUESTO'!$C$112</f>
        <v xml:space="preserve">Suministro de materiales , instalacion  y mano de obra de Sistema de extracciòn de aire debidamente aislada termicamente  con ventilador centrífugo de mínimo 400 CFM de un nivel sonoro dentro del laboratorio máximo de 70 dB , con motor trifàsico/bifàsico  208V, 60HZ,, con su respectivo banco de filtros con gran capacidad para el tratamiento de olores y retención de compuestos volátiles. El sistema de filtración consiste en: prefiltros pleat o similar para retención de particulas con una eficiencia de 30%, filtros de carbón activado tipo granular o peletizado para retención de olores y vapores con un tiempo de residencia no inferior a 0,05 segundos. El ventilador centrífugo debe tener la presión suficiente para mantener el caudal nominal con una saturación del banco de filtros que produzca una caida de presión en el sistema filtrante de 4 pulgadas de agua, mas las caidas de presión por la distancia y figuras de la ductería.  Dentro del presupuesto se debe considerar una base soporte en angulo o pertfil cuadrado con la suficiente resistencia para soportar el equipo en operanción sin que se presente vibración, El banco de filtros debe estar dotado de manómetros que nos indiquen la diferencia de presión entre areas de filtración en pulgadas de agua.  La UD debe pintarse (color a convenir), tambien se debe considerar dentro del presupuesta la construcciòn de una base soporte en concreto ,  y una base soporte  en angulo o pertfil cuadrado de una altura de minimo 0,1 MLcon la suficiente resistencia para soportar el equipo en operanción sin que se presente vibración, debidamente anclada y soportada.. Incluye arrancador directo con pulsador de encendido y apagado del ventilador, el cual debe quedar instalado dentro del àrea, se debe incluir dentro del presupuesto la instalaciòn de acometida del arracador al motoventilador, incluyendo cabelado, canalela, ducterìa (norma RETIE)  </v>
      </c>
      <c r="C788" s="713"/>
      <c r="D788" s="713"/>
      <c r="E788" s="713"/>
      <c r="F788" s="713"/>
      <c r="G788" s="713"/>
      <c r="H788" s="714"/>
    </row>
    <row r="789" spans="1:8" ht="7.2" customHeight="1" thickBot="1" x14ac:dyDescent="0.35">
      <c r="A789" s="17"/>
      <c r="B789" s="18"/>
      <c r="C789" s="18"/>
      <c r="D789" s="18"/>
      <c r="E789" s="18"/>
      <c r="F789" s="19"/>
      <c r="G789" s="18"/>
      <c r="H789" s="20"/>
    </row>
    <row r="790" spans="1:8" ht="16.2" thickTop="1" x14ac:dyDescent="0.3">
      <c r="A790" s="21" t="s">
        <v>9</v>
      </c>
      <c r="B790" s="7"/>
      <c r="C790" s="7"/>
      <c r="D790" s="7"/>
      <c r="E790" s="22"/>
      <c r="F790" s="8"/>
      <c r="G790" s="7"/>
      <c r="H790" s="9"/>
    </row>
    <row r="791" spans="1:8" x14ac:dyDescent="0.3">
      <c r="A791" s="23" t="s">
        <v>10</v>
      </c>
      <c r="B791" s="24" t="s">
        <v>11</v>
      </c>
      <c r="C791" s="25"/>
      <c r="D791" s="25"/>
      <c r="E791" s="26" t="s">
        <v>12</v>
      </c>
      <c r="F791" s="27" t="s">
        <v>13</v>
      </c>
      <c r="G791" s="26" t="s">
        <v>14</v>
      </c>
      <c r="H791" s="28" t="s">
        <v>15</v>
      </c>
    </row>
    <row r="792" spans="1:8" s="95" customFormat="1" ht="409.5" customHeight="1" x14ac:dyDescent="0.3">
      <c r="A792" s="90"/>
      <c r="B792" s="792" t="str">
        <f>+'[1]Estudio de Mercado'!$C$278</f>
        <v xml:space="preserve">Suministro de materiales , instalacion  y mano de obra de Suministro, instalacion de Sistema de extracciòn de aire debidamente aislada termicamente  con ventilador centrífugo de mínimo 400 CFM de un nivel sonoro dentro del laboratorio máximo de 70 dB , con motor trifàsico/bifàsico  208V, 60HZ,, con su respectivo banco de filtros con gran capacidad para el tratamiento de olores y retención de compuestos volátiles. El sistema de filtración consiste en: prefiltros pleat o similar para retención de particulas con una eficiencia de 30%, filtros de carbón activado tipo granular o peletizado para retención de olores y vapores con un tiempo de residencia no inferior a 0,05 segundos. El ventilador centrífugo debe tener la presión suficiente para mantener el caudal nominal con una saturación del banco de filtros que produzca una caida de presión en el sistema filtrante de 4 pulgadas de agua, mas las caidas de presión por la distancia y figuras de la ductería.  Dentro del presupuesto se debe considerar una base soporte en angulo o pertfil cuadrado con la suficiente resistencia para soportar el equipo en operanción sin que se presente vibración, El banco de filtros debe estar dotado de manómetros que nos indiquen la diferencia de presión entre areas de filtración en pulgadas de agua.  La UD debe pintarse (color a convenir), tambien se debe considerar dentro del presupuesta la construcciòn de una base soporte en concreto ,  y una base soporte  en angulo o pertfil cuadrado de una altura de minimo 0,1 MLcon la suficiente resistencia para soportar el equipo en operanción sin que se presente vibración, debidamente anclada y soportada.. Incluye arrancador directo con pulsador de encendido y apagado del ventilador, el cual debe quedar instalado dentro del àrea, se debe incluir dentro del presupuesto la instalaciòn de acometida del arracador al motoventilador, incluyendo cabelado, canalela, ducterìa (norma RETIE)  </v>
      </c>
      <c r="C792" s="793"/>
      <c r="D792" s="794"/>
      <c r="E792" s="106">
        <v>1</v>
      </c>
      <c r="F792" s="107" t="s">
        <v>13</v>
      </c>
      <c r="G792" s="93">
        <v>16198067</v>
      </c>
      <c r="H792" s="94">
        <f>+E792*G792</f>
        <v>16198067</v>
      </c>
    </row>
    <row r="793" spans="1:8" x14ac:dyDescent="0.3">
      <c r="A793" s="29"/>
      <c r="B793" s="715" t="s">
        <v>49</v>
      </c>
      <c r="C793" s="733"/>
      <c r="D793" s="734"/>
      <c r="E793" s="30">
        <v>1</v>
      </c>
      <c r="F793" s="31" t="s">
        <v>18</v>
      </c>
      <c r="G793" s="32">
        <f>'[1]Estudio de Mercado'!$P$234</f>
        <v>2556</v>
      </c>
      <c r="H793" s="33">
        <f>+E793*G793</f>
        <v>2556</v>
      </c>
    </row>
    <row r="794" spans="1:8" x14ac:dyDescent="0.3">
      <c r="A794" s="35"/>
      <c r="B794" s="715"/>
      <c r="C794" s="733"/>
      <c r="D794" s="734"/>
      <c r="E794" s="30"/>
      <c r="F794" s="31"/>
      <c r="G794" s="32"/>
      <c r="H794" s="33">
        <f>+E794*G794</f>
        <v>0</v>
      </c>
    </row>
    <row r="795" spans="1:8" x14ac:dyDescent="0.3">
      <c r="A795" s="21" t="s">
        <v>19</v>
      </c>
      <c r="B795" s="7"/>
      <c r="C795" s="7"/>
      <c r="D795" s="7"/>
      <c r="E795" s="22"/>
      <c r="F795" s="8"/>
      <c r="G795" s="7"/>
      <c r="H795" s="37">
        <f>(SUM(H792:H794))</f>
        <v>16200623</v>
      </c>
    </row>
    <row r="796" spans="1:8" x14ac:dyDescent="0.3">
      <c r="A796" s="6"/>
      <c r="B796" s="7"/>
      <c r="C796" s="7"/>
      <c r="D796" s="7"/>
      <c r="E796" s="22"/>
      <c r="F796" s="8"/>
      <c r="G796" s="7"/>
      <c r="H796" s="9"/>
    </row>
    <row r="797" spans="1:8" x14ac:dyDescent="0.3">
      <c r="A797" s="21" t="s">
        <v>20</v>
      </c>
      <c r="B797" s="7"/>
      <c r="C797" s="7"/>
      <c r="D797" s="7"/>
      <c r="E797" s="22"/>
      <c r="F797" s="8"/>
      <c r="G797" s="7"/>
      <c r="H797" s="9"/>
    </row>
    <row r="798" spans="1:8" ht="24.75" customHeight="1" x14ac:dyDescent="0.3">
      <c r="A798" s="23" t="s">
        <v>10</v>
      </c>
      <c r="B798" s="26" t="s">
        <v>11</v>
      </c>
      <c r="C798" s="71" t="s">
        <v>12</v>
      </c>
      <c r="D798" s="26" t="s">
        <v>13</v>
      </c>
      <c r="E798" s="718" t="s">
        <v>21</v>
      </c>
      <c r="F798" s="719"/>
      <c r="G798" s="26" t="s">
        <v>47</v>
      </c>
      <c r="H798" s="38" t="s">
        <v>14</v>
      </c>
    </row>
    <row r="799" spans="1:8" ht="33" customHeight="1" x14ac:dyDescent="0.3">
      <c r="A799" s="29"/>
      <c r="B799" s="72" t="s">
        <v>23</v>
      </c>
      <c r="C799" s="40">
        <v>1</v>
      </c>
      <c r="D799" s="40" t="s">
        <v>24</v>
      </c>
      <c r="E799" s="720">
        <f>+'[1]1- CUADRILLAS'!$D$47</f>
        <v>53500</v>
      </c>
      <c r="F799" s="721"/>
      <c r="G799" s="41">
        <v>3</v>
      </c>
      <c r="H799" s="42">
        <f>((E799+F799)*C799)*G799</f>
        <v>160500</v>
      </c>
    </row>
    <row r="800" spans="1:8" x14ac:dyDescent="0.3">
      <c r="A800" s="43"/>
      <c r="B800" s="44"/>
      <c r="C800" s="40"/>
      <c r="D800" s="40"/>
      <c r="E800" s="722"/>
      <c r="F800" s="723"/>
      <c r="G800" s="41"/>
      <c r="H800" s="42">
        <f>((E800+F800)*C800)*G800</f>
        <v>0</v>
      </c>
    </row>
    <row r="801" spans="1:8" x14ac:dyDescent="0.3">
      <c r="A801" s="43"/>
      <c r="B801" s="44"/>
      <c r="C801" s="40"/>
      <c r="D801" s="40"/>
      <c r="E801" s="722"/>
      <c r="F801" s="723"/>
      <c r="G801" s="40"/>
      <c r="H801" s="42"/>
    </row>
    <row r="802" spans="1:8" x14ac:dyDescent="0.3">
      <c r="A802" s="21" t="s">
        <v>25</v>
      </c>
      <c r="B802" s="7"/>
      <c r="C802" s="7"/>
      <c r="D802" s="7"/>
      <c r="E802" s="22"/>
      <c r="F802" s="8"/>
      <c r="G802" s="7"/>
      <c r="H802" s="37">
        <f>(SUM(H799:H801))</f>
        <v>160500</v>
      </c>
    </row>
    <row r="803" spans="1:8" x14ac:dyDescent="0.3">
      <c r="A803" s="6"/>
      <c r="B803" s="7"/>
      <c r="C803" s="7"/>
      <c r="D803" s="7"/>
      <c r="E803" s="22"/>
      <c r="F803" s="8"/>
      <c r="G803" s="7"/>
      <c r="H803" s="9"/>
    </row>
    <row r="804" spans="1:8" x14ac:dyDescent="0.3">
      <c r="A804" s="21" t="s">
        <v>26</v>
      </c>
      <c r="B804" s="7"/>
      <c r="C804" s="7"/>
      <c r="D804" s="7"/>
      <c r="E804" s="22"/>
      <c r="F804" s="8"/>
      <c r="G804" s="7"/>
      <c r="H804" s="9"/>
    </row>
    <row r="805" spans="1:8" x14ac:dyDescent="0.3">
      <c r="A805" s="23" t="s">
        <v>10</v>
      </c>
      <c r="B805" s="718" t="s">
        <v>11</v>
      </c>
      <c r="C805" s="719"/>
      <c r="D805" s="71" t="s">
        <v>12</v>
      </c>
      <c r="E805" s="26" t="s">
        <v>13</v>
      </c>
      <c r="F805" s="27" t="s">
        <v>22</v>
      </c>
      <c r="G805" s="26" t="s">
        <v>48</v>
      </c>
      <c r="H805" s="38" t="s">
        <v>14</v>
      </c>
    </row>
    <row r="806" spans="1:8" x14ac:dyDescent="0.3">
      <c r="A806" s="43"/>
      <c r="B806" s="724" t="s">
        <v>28</v>
      </c>
      <c r="C806" s="725"/>
      <c r="D806" s="40">
        <v>1</v>
      </c>
      <c r="E806" s="40" t="s">
        <v>29</v>
      </c>
      <c r="F806" s="41">
        <v>0.6</v>
      </c>
      <c r="G806" s="108">
        <f>+H802*0.1</f>
        <v>16050</v>
      </c>
      <c r="H806" s="42">
        <f>+G806*D806*F806</f>
        <v>9630</v>
      </c>
    </row>
    <row r="807" spans="1:8" x14ac:dyDescent="0.3">
      <c r="A807" s="43"/>
      <c r="B807" s="724" t="s">
        <v>51</v>
      </c>
      <c r="C807" s="725"/>
      <c r="D807" s="40">
        <v>1</v>
      </c>
      <c r="E807" s="40" t="s">
        <v>29</v>
      </c>
      <c r="F807" s="41">
        <v>0.9</v>
      </c>
      <c r="G807" s="40">
        <f>'[1]Estudio de Mercado'!$P$476</f>
        <v>20518.208000000002</v>
      </c>
      <c r="H807" s="42">
        <f>+G807*D807*F807</f>
        <v>18466.387200000001</v>
      </c>
    </row>
    <row r="808" spans="1:8" x14ac:dyDescent="0.3">
      <c r="A808" s="21" t="s">
        <v>31</v>
      </c>
      <c r="B808" s="7"/>
      <c r="C808" s="7"/>
      <c r="D808" s="7"/>
      <c r="E808" s="22"/>
      <c r="F808" s="8"/>
      <c r="G808" s="7"/>
      <c r="H808" s="37">
        <f>ROUND(SUM(H806:H807),0)</f>
        <v>28096</v>
      </c>
    </row>
    <row r="809" spans="1:8" x14ac:dyDescent="0.3">
      <c r="A809" s="6"/>
      <c r="B809" s="7"/>
      <c r="C809" s="7"/>
      <c r="D809" s="7"/>
      <c r="E809" s="22"/>
      <c r="F809" s="8"/>
      <c r="G809" s="7"/>
      <c r="H809" s="9"/>
    </row>
    <row r="810" spans="1:8" x14ac:dyDescent="0.3">
      <c r="A810" s="21" t="s">
        <v>32</v>
      </c>
      <c r="B810" s="7"/>
      <c r="C810" s="7"/>
      <c r="D810" s="7"/>
      <c r="E810" s="22"/>
      <c r="F810" s="8"/>
      <c r="G810" s="7"/>
      <c r="H810" s="9"/>
    </row>
    <row r="811" spans="1:8" x14ac:dyDescent="0.3">
      <c r="A811" s="23" t="s">
        <v>10</v>
      </c>
      <c r="B811" s="718" t="s">
        <v>11</v>
      </c>
      <c r="C811" s="719"/>
      <c r="D811" s="26" t="s">
        <v>13</v>
      </c>
      <c r="E811" s="26" t="s">
        <v>12</v>
      </c>
      <c r="F811" s="27" t="s">
        <v>33</v>
      </c>
      <c r="G811" s="26" t="s">
        <v>34</v>
      </c>
      <c r="H811" s="38" t="s">
        <v>14</v>
      </c>
    </row>
    <row r="812" spans="1:8" x14ac:dyDescent="0.3">
      <c r="A812" s="43"/>
      <c r="B812" s="724" t="s">
        <v>35</v>
      </c>
      <c r="C812" s="725"/>
      <c r="D812" s="40" t="s">
        <v>36</v>
      </c>
      <c r="E812" s="40">
        <v>1</v>
      </c>
      <c r="F812" s="45">
        <f>'[1]Estudio de Mercado'!$P$483</f>
        <v>102570</v>
      </c>
      <c r="G812" s="46">
        <v>0.3</v>
      </c>
      <c r="H812" s="42">
        <f>+F812*G812</f>
        <v>30771</v>
      </c>
    </row>
    <row r="813" spans="1:8" x14ac:dyDescent="0.3">
      <c r="A813" s="43"/>
      <c r="B813" s="724"/>
      <c r="C813" s="725"/>
      <c r="D813" s="47"/>
      <c r="E813" s="47"/>
      <c r="F813" s="48"/>
      <c r="G813" s="49"/>
      <c r="H813" s="42"/>
    </row>
    <row r="814" spans="1:8" x14ac:dyDescent="0.3">
      <c r="A814" s="21" t="s">
        <v>37</v>
      </c>
      <c r="B814" s="7"/>
      <c r="C814" s="7"/>
      <c r="D814" s="7"/>
      <c r="E814" s="22"/>
      <c r="F814" s="8"/>
      <c r="G814" s="7"/>
      <c r="H814" s="37">
        <f>ROUND(SUM(H812:H813),0)</f>
        <v>30771</v>
      </c>
    </row>
    <row r="815" spans="1:8" x14ac:dyDescent="0.3">
      <c r="A815" s="21"/>
      <c r="B815" s="7"/>
      <c r="C815" s="7"/>
      <c r="D815" s="7"/>
      <c r="E815" s="50"/>
      <c r="F815" s="8"/>
      <c r="G815" s="7"/>
      <c r="H815" s="51"/>
    </row>
    <row r="816" spans="1:8" x14ac:dyDescent="0.3">
      <c r="A816" s="21" t="s">
        <v>38</v>
      </c>
      <c r="B816" s="7"/>
      <c r="C816" s="7"/>
      <c r="D816" s="7"/>
      <c r="E816" s="22"/>
      <c r="F816" s="8"/>
      <c r="G816" s="7"/>
      <c r="H816" s="37">
        <f>H795+H802+H808+H814</f>
        <v>16419990</v>
      </c>
    </row>
    <row r="817" spans="1:8" x14ac:dyDescent="0.3">
      <c r="A817" s="21" t="s">
        <v>39</v>
      </c>
      <c r="B817" s="7"/>
      <c r="C817" s="7"/>
      <c r="D817" s="7"/>
      <c r="E817" s="22"/>
      <c r="F817" s="8"/>
      <c r="G817" s="7"/>
      <c r="H817" s="52">
        <f>+SUM(H818:H821)</f>
        <v>4917787.0049999999</v>
      </c>
    </row>
    <row r="818" spans="1:8" x14ac:dyDescent="0.3">
      <c r="A818" s="21"/>
      <c r="B818" s="7"/>
      <c r="C818" s="7"/>
      <c r="D818" s="7"/>
      <c r="E818" s="22"/>
      <c r="F818" s="48" t="s">
        <v>40</v>
      </c>
      <c r="G818" s="53">
        <v>0.23</v>
      </c>
      <c r="H818" s="54">
        <f>+G818*H816</f>
        <v>3776597.7</v>
      </c>
    </row>
    <row r="819" spans="1:8" x14ac:dyDescent="0.3">
      <c r="A819" s="21"/>
      <c r="B819" s="7"/>
      <c r="C819" s="7"/>
      <c r="D819" s="7"/>
      <c r="E819" s="22"/>
      <c r="F819" s="48" t="s">
        <v>41</v>
      </c>
      <c r="G819" s="53">
        <v>0.01</v>
      </c>
      <c r="H819" s="54">
        <f>+G819*H816</f>
        <v>164199.9</v>
      </c>
    </row>
    <row r="820" spans="1:8" x14ac:dyDescent="0.3">
      <c r="A820" s="21"/>
      <c r="B820" s="7"/>
      <c r="C820" s="7"/>
      <c r="D820" s="7"/>
      <c r="E820" s="22"/>
      <c r="F820" s="48" t="s">
        <v>42</v>
      </c>
      <c r="G820" s="53">
        <v>0.05</v>
      </c>
      <c r="H820" s="54">
        <f>+G820*H816</f>
        <v>820999.5</v>
      </c>
    </row>
    <row r="821" spans="1:8" x14ac:dyDescent="0.3">
      <c r="A821" s="21"/>
      <c r="B821" s="7"/>
      <c r="C821" s="7"/>
      <c r="D821" s="7"/>
      <c r="E821" s="22"/>
      <c r="F821" s="48" t="s">
        <v>43</v>
      </c>
      <c r="G821" s="53">
        <v>0.19</v>
      </c>
      <c r="H821" s="54">
        <f>+G821*H820</f>
        <v>155989.905</v>
      </c>
    </row>
    <row r="822" spans="1:8" x14ac:dyDescent="0.3">
      <c r="A822" s="21"/>
      <c r="B822" s="7"/>
      <c r="C822" s="7"/>
      <c r="D822" s="7"/>
      <c r="E822" s="22"/>
      <c r="F822" s="726" t="s">
        <v>44</v>
      </c>
      <c r="G822" s="726"/>
      <c r="H822" s="55">
        <f>+ROUND(H816+H817,0)</f>
        <v>21337777</v>
      </c>
    </row>
    <row r="823" spans="1:8" x14ac:dyDescent="0.3">
      <c r="A823" s="21"/>
      <c r="B823" s="7"/>
      <c r="C823" s="7"/>
      <c r="D823" s="7"/>
      <c r="E823" s="22"/>
      <c r="F823" s="8"/>
      <c r="G823" s="7"/>
      <c r="H823" s="56"/>
    </row>
    <row r="824" spans="1:8" ht="16.2" thickBot="1" x14ac:dyDescent="0.35">
      <c r="A824" s="17"/>
      <c r="B824" s="18"/>
      <c r="C824" s="7"/>
      <c r="D824" s="7"/>
      <c r="E824" s="22"/>
      <c r="F824" s="19"/>
      <c r="G824" s="18"/>
      <c r="H824" s="20"/>
    </row>
    <row r="825" spans="1:8" ht="16.2" thickTop="1" x14ac:dyDescent="0.3">
      <c r="A825" s="6"/>
      <c r="B825" s="7"/>
      <c r="C825" s="57"/>
      <c r="D825" s="58"/>
      <c r="E825" s="57"/>
      <c r="F825" s="8"/>
      <c r="G825" s="7"/>
      <c r="H825" s="59"/>
    </row>
    <row r="826" spans="1:8" x14ac:dyDescent="0.3">
      <c r="A826" s="6"/>
      <c r="B826" s="7"/>
      <c r="C826" s="22"/>
      <c r="D826" s="7"/>
      <c r="E826" s="22"/>
      <c r="F826" s="8"/>
      <c r="G826" s="7"/>
      <c r="H826" s="59"/>
    </row>
    <row r="827" spans="1:8" x14ac:dyDescent="0.3">
      <c r="A827" s="6"/>
      <c r="B827" s="7"/>
      <c r="C827" s="22"/>
      <c r="D827" s="7"/>
      <c r="E827" s="22"/>
      <c r="F827" s="8"/>
      <c r="G827" s="7"/>
      <c r="H827" s="59"/>
    </row>
    <row r="828" spans="1:8" x14ac:dyDescent="0.3">
      <c r="A828" s="6"/>
      <c r="B828" s="7"/>
      <c r="C828" s="22"/>
      <c r="D828" s="7"/>
      <c r="E828" s="22"/>
      <c r="F828" s="8"/>
      <c r="G828" s="7"/>
      <c r="H828" s="59"/>
    </row>
    <row r="829" spans="1:8" ht="16.2" thickBot="1" x14ac:dyDescent="0.35">
      <c r="A829" s="6"/>
      <c r="B829" s="7"/>
      <c r="C829" s="7"/>
      <c r="D829" s="7"/>
      <c r="E829" s="22"/>
      <c r="F829" s="699"/>
      <c r="G829" s="699"/>
      <c r="H829" s="700"/>
    </row>
    <row r="830" spans="1:8" x14ac:dyDescent="0.3">
      <c r="A830" s="60" t="s">
        <v>45</v>
      </c>
      <c r="B830" s="61"/>
      <c r="C830" s="61"/>
      <c r="D830" s="61"/>
      <c r="E830" s="22"/>
      <c r="F830" s="8" t="s">
        <v>46</v>
      </c>
      <c r="G830" s="7"/>
      <c r="H830" s="9"/>
    </row>
    <row r="831" spans="1:8" ht="16.2" thickBot="1" x14ac:dyDescent="0.35">
      <c r="A831" s="86"/>
      <c r="B831" s="87"/>
      <c r="C831" s="87"/>
      <c r="D831" s="87"/>
      <c r="E831" s="87"/>
      <c r="F831" s="88"/>
      <c r="G831" s="87"/>
      <c r="H831" s="89"/>
    </row>
    <row r="832" spans="1:8" ht="81" customHeight="1" thickBot="1" x14ac:dyDescent="0.55000000000000004">
      <c r="A832" s="701" t="str">
        <f>+$A$2</f>
        <v>REPARACIONES LOCATIVAS LABORATORIO GENETICA REGIONAL NOR OCCIDENTE DEL INSTITUTO NACIONAL DE MEDICINA LEGAL Y CIENCIAS FORENSES.</v>
      </c>
      <c r="B832" s="702"/>
      <c r="C832" s="702"/>
      <c r="D832" s="702"/>
      <c r="E832" s="702"/>
      <c r="F832" s="702"/>
      <c r="G832" s="702"/>
      <c r="H832" s="703"/>
    </row>
    <row r="833" spans="1:8" ht="16.2" thickTop="1" x14ac:dyDescent="0.3">
      <c r="A833" s="704" t="str">
        <f>+$A$3</f>
        <v>PRESUPUESTO SISTEMA ELÉCTRICO, ILUMINACIÓN Y ALARMAS PARA EL PROYECTO DE REPARACIONES LOCATIVAS SEDE MEDELLIN DEL  INSTITUTO NACIONAL DE MEDICINA LEGAL Y CIENCIAS FORENSES</v>
      </c>
      <c r="B833" s="705"/>
      <c r="C833" s="705"/>
      <c r="D833" s="705"/>
      <c r="E833" s="705"/>
      <c r="F833" s="705"/>
      <c r="G833" s="705"/>
      <c r="H833" s="706"/>
    </row>
    <row r="834" spans="1:8" x14ac:dyDescent="0.3">
      <c r="A834" s="707"/>
      <c r="B834" s="708"/>
      <c r="C834" s="708"/>
      <c r="D834" s="708"/>
      <c r="E834" s="708"/>
      <c r="F834" s="708"/>
      <c r="G834" s="708"/>
      <c r="H834" s="709"/>
    </row>
    <row r="835" spans="1:8" x14ac:dyDescent="0.3">
      <c r="A835" s="710" t="s">
        <v>2</v>
      </c>
      <c r="B835" s="711"/>
      <c r="C835" s="711"/>
      <c r="D835" s="711"/>
      <c r="E835" s="711"/>
      <c r="F835" s="711"/>
      <c r="G835" s="711"/>
      <c r="H835" s="712"/>
    </row>
    <row r="836" spans="1:8" x14ac:dyDescent="0.3">
      <c r="A836" s="6"/>
      <c r="B836" s="7"/>
      <c r="C836" s="7"/>
      <c r="D836" s="7"/>
      <c r="E836" s="7"/>
      <c r="F836" s="8"/>
      <c r="G836" s="7"/>
      <c r="H836" s="9"/>
    </row>
    <row r="837" spans="1:8" x14ac:dyDescent="0.3">
      <c r="A837" s="10" t="s">
        <v>3</v>
      </c>
      <c r="B837" s="11" t="str">
        <f>+'[1]BASE DEL PRESUPUESTO'!$B$113</f>
        <v>3.3.17</v>
      </c>
      <c r="C837" s="12" t="s">
        <v>4</v>
      </c>
      <c r="D837" s="11" t="str">
        <f>+'[1]BASE DEL PRESUPUESTO'!$D$113</f>
        <v>UND</v>
      </c>
      <c r="E837" s="13" t="s">
        <v>5</v>
      </c>
      <c r="F837" s="14">
        <f>H866</f>
        <v>278651.78999999998</v>
      </c>
      <c r="G837" s="12" t="s">
        <v>6</v>
      </c>
      <c r="H837" s="15" t="str">
        <f>+$H$7</f>
        <v>ENERO DE 2026</v>
      </c>
    </row>
    <row r="838" spans="1:8" ht="42.75" customHeight="1" x14ac:dyDescent="0.3">
      <c r="A838" s="16" t="s">
        <v>8</v>
      </c>
      <c r="B838" s="713" t="str">
        <f>+'[1]BASE DEL PRESUPUESTO'!$C$113</f>
        <v>Dampers regulación de caudal en la ductería de 10X8 pulgadas,Incluye; (mano de obra para montaje, empaque para unión, elementos y accesorios necesarios para soporte y anclaje).</v>
      </c>
      <c r="C838" s="713"/>
      <c r="D838" s="713"/>
      <c r="E838" s="713"/>
      <c r="F838" s="713"/>
      <c r="G838" s="713"/>
      <c r="H838" s="714"/>
    </row>
    <row r="839" spans="1:8" ht="16.2" thickBot="1" x14ac:dyDescent="0.35">
      <c r="A839" s="17"/>
      <c r="B839" s="18"/>
      <c r="C839" s="18"/>
      <c r="D839" s="18"/>
      <c r="E839" s="18"/>
      <c r="F839" s="19"/>
      <c r="G839" s="18"/>
      <c r="H839" s="20"/>
    </row>
    <row r="840" spans="1:8" ht="16.2" thickTop="1" x14ac:dyDescent="0.3">
      <c r="A840" s="21" t="s">
        <v>9</v>
      </c>
      <c r="B840" s="7"/>
      <c r="C840" s="7"/>
      <c r="D840" s="7"/>
      <c r="E840" s="22"/>
      <c r="F840" s="8"/>
      <c r="G840" s="7"/>
      <c r="H840" s="9"/>
    </row>
    <row r="841" spans="1:8" x14ac:dyDescent="0.3">
      <c r="A841" s="23" t="s">
        <v>10</v>
      </c>
      <c r="B841" s="24" t="s">
        <v>11</v>
      </c>
      <c r="C841" s="25"/>
      <c r="D841" s="25"/>
      <c r="E841" s="26" t="s">
        <v>12</v>
      </c>
      <c r="F841" s="27" t="s">
        <v>13</v>
      </c>
      <c r="G841" s="26" t="s">
        <v>14</v>
      </c>
      <c r="H841" s="28" t="s">
        <v>15</v>
      </c>
    </row>
    <row r="842" spans="1:8" ht="28.5" customHeight="1" x14ac:dyDescent="0.3">
      <c r="A842" s="29"/>
      <c r="B842" s="735" t="str">
        <f>+'[1]Estudio de Mercado'!$C$345</f>
        <v>Damper regulación de caudal para ductería de 10"X8".</v>
      </c>
      <c r="C842" s="736"/>
      <c r="D842" s="737"/>
      <c r="E842" s="30">
        <v>1</v>
      </c>
      <c r="F842" s="31" t="s">
        <v>13</v>
      </c>
      <c r="G842" s="32">
        <v>276095.78999999998</v>
      </c>
      <c r="H842" s="33">
        <f>+E842*G842</f>
        <v>276095.78999999998</v>
      </c>
    </row>
    <row r="843" spans="1:8" x14ac:dyDescent="0.3">
      <c r="A843" s="29"/>
      <c r="B843" s="715" t="s">
        <v>49</v>
      </c>
      <c r="C843" s="733"/>
      <c r="D843" s="734"/>
      <c r="E843" s="30">
        <v>1</v>
      </c>
      <c r="F843" s="31" t="s">
        <v>18</v>
      </c>
      <c r="G843" s="32">
        <f>'[1]Estudio de Mercado'!$P$234</f>
        <v>2556</v>
      </c>
      <c r="H843" s="33">
        <f>+E843*G843</f>
        <v>2556</v>
      </c>
    </row>
    <row r="844" spans="1:8" x14ac:dyDescent="0.3">
      <c r="A844" s="35"/>
      <c r="B844" s="715"/>
      <c r="C844" s="733"/>
      <c r="D844" s="734"/>
      <c r="E844" s="30"/>
      <c r="F844" s="31"/>
      <c r="G844" s="32"/>
      <c r="H844" s="33">
        <f>+E844*G844</f>
        <v>0</v>
      </c>
    </row>
    <row r="845" spans="1:8" x14ac:dyDescent="0.3">
      <c r="A845" s="21" t="s">
        <v>19</v>
      </c>
      <c r="B845" s="7"/>
      <c r="C845" s="7"/>
      <c r="D845" s="7"/>
      <c r="E845" s="22"/>
      <c r="F845" s="8"/>
      <c r="G845" s="7"/>
      <c r="H845" s="37">
        <f>(SUM(H842:H844))</f>
        <v>278651.78999999998</v>
      </c>
    </row>
    <row r="846" spans="1:8" x14ac:dyDescent="0.3">
      <c r="A846" s="6"/>
      <c r="B846" s="7"/>
      <c r="C846" s="7"/>
      <c r="D846" s="7"/>
      <c r="E846" s="22"/>
      <c r="F846" s="8"/>
      <c r="G846" s="7"/>
      <c r="H846" s="9"/>
    </row>
    <row r="847" spans="1:8" x14ac:dyDescent="0.3">
      <c r="A847" s="21" t="s">
        <v>20</v>
      </c>
      <c r="B847" s="7"/>
      <c r="C847" s="7"/>
      <c r="D847" s="7"/>
      <c r="E847" s="22"/>
      <c r="F847" s="8"/>
      <c r="G847" s="7"/>
      <c r="H847" s="9"/>
    </row>
    <row r="848" spans="1:8" ht="24.75" customHeight="1" x14ac:dyDescent="0.3">
      <c r="A848" s="23" t="s">
        <v>10</v>
      </c>
      <c r="B848" s="26" t="s">
        <v>11</v>
      </c>
      <c r="C848" s="71" t="s">
        <v>12</v>
      </c>
      <c r="D848" s="26" t="s">
        <v>13</v>
      </c>
      <c r="E848" s="718" t="s">
        <v>21</v>
      </c>
      <c r="F848" s="719"/>
      <c r="G848" s="26" t="s">
        <v>47</v>
      </c>
      <c r="H848" s="38" t="s">
        <v>14</v>
      </c>
    </row>
    <row r="849" spans="1:8" ht="53.25" customHeight="1" x14ac:dyDescent="0.3">
      <c r="A849" s="29"/>
      <c r="B849" s="72" t="s">
        <v>23</v>
      </c>
      <c r="C849" s="40">
        <v>1</v>
      </c>
      <c r="D849" s="40" t="s">
        <v>24</v>
      </c>
      <c r="E849" s="720">
        <f>+'[1]1- CUADRILLAS'!$D$47</f>
        <v>53500</v>
      </c>
      <c r="F849" s="721"/>
      <c r="G849" s="41">
        <v>0</v>
      </c>
      <c r="H849" s="42">
        <f>((E849+F849)*C849)*G849</f>
        <v>0</v>
      </c>
    </row>
    <row r="850" spans="1:8" x14ac:dyDescent="0.3">
      <c r="A850" s="43"/>
      <c r="B850" s="44"/>
      <c r="C850" s="40"/>
      <c r="D850" s="40"/>
      <c r="E850" s="722"/>
      <c r="F850" s="723"/>
      <c r="G850" s="41"/>
      <c r="H850" s="42">
        <f>((E850+F850)*C850)*G850</f>
        <v>0</v>
      </c>
    </row>
    <row r="851" spans="1:8" x14ac:dyDescent="0.3">
      <c r="A851" s="43"/>
      <c r="B851" s="44"/>
      <c r="C851" s="40"/>
      <c r="D851" s="40"/>
      <c r="E851" s="722"/>
      <c r="F851" s="723"/>
      <c r="G851" s="40"/>
      <c r="H851" s="42"/>
    </row>
    <row r="852" spans="1:8" x14ac:dyDescent="0.3">
      <c r="A852" s="21" t="s">
        <v>25</v>
      </c>
      <c r="B852" s="7"/>
      <c r="C852" s="7"/>
      <c r="D852" s="7"/>
      <c r="E852" s="22"/>
      <c r="F852" s="8"/>
      <c r="G852" s="7"/>
      <c r="H852" s="37">
        <f>ROUND(SUM(H849:H851),0)</f>
        <v>0</v>
      </c>
    </row>
    <row r="853" spans="1:8" x14ac:dyDescent="0.3">
      <c r="A853" s="6"/>
      <c r="B853" s="7"/>
      <c r="C853" s="7"/>
      <c r="D853" s="7"/>
      <c r="E853" s="22"/>
      <c r="F853" s="8"/>
      <c r="G853" s="7"/>
      <c r="H853" s="9"/>
    </row>
    <row r="854" spans="1:8" x14ac:dyDescent="0.3">
      <c r="A854" s="21" t="s">
        <v>26</v>
      </c>
      <c r="B854" s="7"/>
      <c r="C854" s="7"/>
      <c r="D854" s="7"/>
      <c r="E854" s="22"/>
      <c r="F854" s="8"/>
      <c r="G854" s="7"/>
      <c r="H854" s="9"/>
    </row>
    <row r="855" spans="1:8" x14ac:dyDescent="0.3">
      <c r="A855" s="23" t="s">
        <v>10</v>
      </c>
      <c r="B855" s="718" t="s">
        <v>11</v>
      </c>
      <c r="C855" s="719"/>
      <c r="D855" s="71" t="s">
        <v>12</v>
      </c>
      <c r="E855" s="26" t="s">
        <v>13</v>
      </c>
      <c r="F855" s="27" t="s">
        <v>22</v>
      </c>
      <c r="G855" s="26" t="s">
        <v>48</v>
      </c>
      <c r="H855" s="38" t="s">
        <v>14</v>
      </c>
    </row>
    <row r="856" spans="1:8" x14ac:dyDescent="0.3">
      <c r="A856" s="43"/>
      <c r="B856" s="724" t="s">
        <v>28</v>
      </c>
      <c r="C856" s="725"/>
      <c r="D856" s="40">
        <v>1</v>
      </c>
      <c r="E856" s="40" t="s">
        <v>29</v>
      </c>
      <c r="F856" s="41">
        <v>0.13</v>
      </c>
      <c r="G856" s="108">
        <f>+H852*0.1</f>
        <v>0</v>
      </c>
      <c r="H856" s="42">
        <f>+G856*D856*F856</f>
        <v>0</v>
      </c>
    </row>
    <row r="857" spans="1:8" x14ac:dyDescent="0.3">
      <c r="A857" s="43"/>
      <c r="B857" s="724" t="s">
        <v>51</v>
      </c>
      <c r="C857" s="725"/>
      <c r="D857" s="40">
        <v>1</v>
      </c>
      <c r="E857" s="40" t="s">
        <v>29</v>
      </c>
      <c r="F857" s="41">
        <v>0</v>
      </c>
      <c r="G857" s="40">
        <f>'[1]Estudio de Mercado'!$P$476</f>
        <v>20518.208000000002</v>
      </c>
      <c r="H857" s="42">
        <f>+G857*D857*F857</f>
        <v>0</v>
      </c>
    </row>
    <row r="858" spans="1:8" x14ac:dyDescent="0.3">
      <c r="A858" s="21" t="s">
        <v>31</v>
      </c>
      <c r="B858" s="7"/>
      <c r="C858" s="7"/>
      <c r="D858" s="7"/>
      <c r="E858" s="22"/>
      <c r="F858" s="8"/>
      <c r="G858" s="7"/>
      <c r="H858" s="37">
        <f>ROUND(SUM(H856:H857),0)</f>
        <v>0</v>
      </c>
    </row>
    <row r="859" spans="1:8" x14ac:dyDescent="0.3">
      <c r="A859" s="6"/>
      <c r="B859" s="7"/>
      <c r="C859" s="7"/>
      <c r="D859" s="7"/>
      <c r="E859" s="22"/>
      <c r="F859" s="8"/>
      <c r="G859" s="7"/>
      <c r="H859" s="9"/>
    </row>
    <row r="860" spans="1:8" x14ac:dyDescent="0.3">
      <c r="A860" s="21" t="s">
        <v>32</v>
      </c>
      <c r="B860" s="7"/>
      <c r="C860" s="7"/>
      <c r="D860" s="7"/>
      <c r="E860" s="22"/>
      <c r="F860" s="8"/>
      <c r="G860" s="7"/>
      <c r="H860" s="9"/>
    </row>
    <row r="861" spans="1:8" x14ac:dyDescent="0.3">
      <c r="A861" s="23" t="s">
        <v>10</v>
      </c>
      <c r="B861" s="718" t="s">
        <v>11</v>
      </c>
      <c r="C861" s="719"/>
      <c r="D861" s="26" t="s">
        <v>13</v>
      </c>
      <c r="E861" s="26" t="s">
        <v>12</v>
      </c>
      <c r="F861" s="27" t="s">
        <v>33</v>
      </c>
      <c r="G861" s="26" t="s">
        <v>34</v>
      </c>
      <c r="H861" s="38" t="s">
        <v>14</v>
      </c>
    </row>
    <row r="862" spans="1:8" x14ac:dyDescent="0.3">
      <c r="A862" s="43"/>
      <c r="B862" s="724" t="s">
        <v>35</v>
      </c>
      <c r="C862" s="725"/>
      <c r="D862" s="40" t="s">
        <v>36</v>
      </c>
      <c r="E862" s="40">
        <v>1</v>
      </c>
      <c r="F862" s="45">
        <f>'[1]Estudio de Mercado'!$P$483</f>
        <v>102570</v>
      </c>
      <c r="G862" s="46">
        <v>0</v>
      </c>
      <c r="H862" s="42">
        <f>+F862*G862</f>
        <v>0</v>
      </c>
    </row>
    <row r="863" spans="1:8" x14ac:dyDescent="0.3">
      <c r="A863" s="43"/>
      <c r="B863" s="724"/>
      <c r="C863" s="725"/>
      <c r="D863" s="47"/>
      <c r="E863" s="47"/>
      <c r="F863" s="48"/>
      <c r="G863" s="49"/>
      <c r="H863" s="42"/>
    </row>
    <row r="864" spans="1:8" x14ac:dyDescent="0.3">
      <c r="A864" s="21" t="s">
        <v>37</v>
      </c>
      <c r="B864" s="7"/>
      <c r="C864" s="7"/>
      <c r="D864" s="7"/>
      <c r="E864" s="22"/>
      <c r="F864" s="8"/>
      <c r="G864" s="7"/>
      <c r="H864" s="37">
        <f>ROUND(SUM(H862:H863),0)</f>
        <v>0</v>
      </c>
    </row>
    <row r="865" spans="1:8" x14ac:dyDescent="0.3">
      <c r="A865" s="21"/>
      <c r="B865" s="7"/>
      <c r="C865" s="7"/>
      <c r="D865" s="7"/>
      <c r="E865" s="50"/>
      <c r="F865" s="8"/>
      <c r="G865" s="7"/>
      <c r="H865" s="51"/>
    </row>
    <row r="866" spans="1:8" x14ac:dyDescent="0.3">
      <c r="A866" s="21" t="s">
        <v>38</v>
      </c>
      <c r="B866" s="7"/>
      <c r="C866" s="7"/>
      <c r="D866" s="7"/>
      <c r="E866" s="22"/>
      <c r="F866" s="8"/>
      <c r="G866" s="7"/>
      <c r="H866" s="37">
        <f>H845+H852+H858+H864</f>
        <v>278651.78999999998</v>
      </c>
    </row>
    <row r="867" spans="1:8" x14ac:dyDescent="0.3">
      <c r="A867" s="21" t="s">
        <v>39</v>
      </c>
      <c r="B867" s="7"/>
      <c r="C867" s="7"/>
      <c r="D867" s="7"/>
      <c r="E867" s="22"/>
      <c r="F867" s="8"/>
      <c r="G867" s="7"/>
      <c r="H867" s="52">
        <f>+SUM(H868:H871)</f>
        <v>83456.211105000009</v>
      </c>
    </row>
    <row r="868" spans="1:8" x14ac:dyDescent="0.3">
      <c r="A868" s="21"/>
      <c r="B868" s="7"/>
      <c r="C868" s="7"/>
      <c r="D868" s="7"/>
      <c r="E868" s="22"/>
      <c r="F868" s="48" t="s">
        <v>40</v>
      </c>
      <c r="G868" s="53">
        <v>0.23</v>
      </c>
      <c r="H868" s="54">
        <f>+G868*H866</f>
        <v>64089.911699999997</v>
      </c>
    </row>
    <row r="869" spans="1:8" x14ac:dyDescent="0.3">
      <c r="A869" s="21"/>
      <c r="B869" s="7"/>
      <c r="C869" s="7"/>
      <c r="D869" s="7"/>
      <c r="E869" s="22"/>
      <c r="F869" s="48" t="s">
        <v>41</v>
      </c>
      <c r="G869" s="53">
        <v>0.01</v>
      </c>
      <c r="H869" s="54">
        <f>+G869*H866</f>
        <v>2786.5178999999998</v>
      </c>
    </row>
    <row r="870" spans="1:8" x14ac:dyDescent="0.3">
      <c r="A870" s="21"/>
      <c r="B870" s="7"/>
      <c r="C870" s="7"/>
      <c r="D870" s="7"/>
      <c r="E870" s="22"/>
      <c r="F870" s="48" t="s">
        <v>42</v>
      </c>
      <c r="G870" s="53">
        <v>0.05</v>
      </c>
      <c r="H870" s="54">
        <f>+G870*H866</f>
        <v>13932.5895</v>
      </c>
    </row>
    <row r="871" spans="1:8" x14ac:dyDescent="0.3">
      <c r="A871" s="21"/>
      <c r="B871" s="7"/>
      <c r="C871" s="7"/>
      <c r="D871" s="7"/>
      <c r="E871" s="22"/>
      <c r="F871" s="48" t="s">
        <v>43</v>
      </c>
      <c r="G871" s="53">
        <v>0.19</v>
      </c>
      <c r="H871" s="54">
        <f>+G871*H870</f>
        <v>2647.1920049999999</v>
      </c>
    </row>
    <row r="872" spans="1:8" x14ac:dyDescent="0.3">
      <c r="A872" s="21"/>
      <c r="B872" s="7"/>
      <c r="C872" s="7"/>
      <c r="D872" s="7"/>
      <c r="E872" s="22"/>
      <c r="F872" s="726" t="s">
        <v>44</v>
      </c>
      <c r="G872" s="726"/>
      <c r="H872" s="55">
        <f>+ROUND(H866+H867,0)</f>
        <v>362108</v>
      </c>
    </row>
    <row r="873" spans="1:8" x14ac:dyDescent="0.3">
      <c r="A873" s="21"/>
      <c r="B873" s="7"/>
      <c r="C873" s="7"/>
      <c r="D873" s="7"/>
      <c r="E873" s="22"/>
      <c r="F873" s="8"/>
      <c r="G873" s="7"/>
      <c r="H873" s="56"/>
    </row>
    <row r="874" spans="1:8" ht="16.2" thickBot="1" x14ac:dyDescent="0.35">
      <c r="A874" s="17"/>
      <c r="B874" s="18"/>
      <c r="C874" s="7"/>
      <c r="D874" s="7"/>
      <c r="E874" s="22"/>
      <c r="F874" s="19"/>
      <c r="G874" s="18"/>
      <c r="H874" s="20"/>
    </row>
    <row r="875" spans="1:8" ht="16.2" thickTop="1" x14ac:dyDescent="0.3">
      <c r="A875" s="6"/>
      <c r="B875" s="7"/>
      <c r="C875" s="57"/>
      <c r="D875" s="58"/>
      <c r="E875" s="57"/>
      <c r="F875" s="8"/>
      <c r="G875" s="7"/>
      <c r="H875" s="59"/>
    </row>
    <row r="876" spans="1:8" x14ac:dyDescent="0.3">
      <c r="A876" s="6"/>
      <c r="B876" s="7"/>
      <c r="C876" s="22"/>
      <c r="D876" s="7"/>
      <c r="E876" s="22"/>
      <c r="F876" s="8"/>
      <c r="G876" s="7"/>
      <c r="H876" s="59"/>
    </row>
    <row r="877" spans="1:8" x14ac:dyDescent="0.3">
      <c r="A877" s="6"/>
      <c r="B877" s="7"/>
      <c r="C877" s="22"/>
      <c r="D877" s="7"/>
      <c r="E877" s="22"/>
      <c r="F877" s="8"/>
      <c r="G877" s="7"/>
      <c r="H877" s="59"/>
    </row>
    <row r="878" spans="1:8" x14ac:dyDescent="0.3">
      <c r="A878" s="6"/>
      <c r="B878" s="7"/>
      <c r="C878" s="22"/>
      <c r="D878" s="7"/>
      <c r="E878" s="22"/>
      <c r="F878" s="8"/>
      <c r="G878" s="7"/>
      <c r="H878" s="59"/>
    </row>
    <row r="879" spans="1:8" ht="16.2" thickBot="1" x14ac:dyDescent="0.35">
      <c r="A879" s="6"/>
      <c r="B879" s="7"/>
      <c r="C879" s="7"/>
      <c r="D879" s="7"/>
      <c r="E879" s="22"/>
      <c r="F879" s="699"/>
      <c r="G879" s="699"/>
      <c r="H879" s="700"/>
    </row>
    <row r="880" spans="1:8" ht="16.2" thickBot="1" x14ac:dyDescent="0.35">
      <c r="A880" s="81" t="s">
        <v>45</v>
      </c>
      <c r="B880" s="82"/>
      <c r="C880" s="82"/>
      <c r="D880" s="82"/>
      <c r="E880" s="74"/>
      <c r="F880" s="64" t="s">
        <v>46</v>
      </c>
      <c r="G880" s="63"/>
      <c r="H880" s="65"/>
    </row>
    <row r="881" spans="1:8" x14ac:dyDescent="0.3">
      <c r="A881" s="1"/>
      <c r="B881" s="2"/>
      <c r="C881" s="2"/>
      <c r="D881" s="2"/>
      <c r="E881" s="2"/>
      <c r="F881" s="3"/>
      <c r="G881" s="2"/>
      <c r="H881" s="4"/>
    </row>
    <row r="882" spans="1:8" ht="87.6" customHeight="1" thickBot="1" x14ac:dyDescent="0.55000000000000004">
      <c r="A882" s="727" t="str">
        <f>+$A$2</f>
        <v>REPARACIONES LOCATIVAS LABORATORIO GENETICA REGIONAL NOR OCCIDENTE DEL INSTITUTO NACIONAL DE MEDICINA LEGAL Y CIENCIAS FORENSES.</v>
      </c>
      <c r="B882" s="728"/>
      <c r="C882" s="728"/>
      <c r="D882" s="728"/>
      <c r="E882" s="728"/>
      <c r="F882" s="728"/>
      <c r="G882" s="728"/>
      <c r="H882" s="729"/>
    </row>
    <row r="883" spans="1:8" ht="16.2" thickTop="1" x14ac:dyDescent="0.3">
      <c r="A883" s="704" t="str">
        <f>+$A$3</f>
        <v>PRESUPUESTO SISTEMA ELÉCTRICO, ILUMINACIÓN Y ALARMAS PARA EL PROYECTO DE REPARACIONES LOCATIVAS SEDE MEDELLIN DEL  INSTITUTO NACIONAL DE MEDICINA LEGAL Y CIENCIAS FORENSES</v>
      </c>
      <c r="B883" s="705"/>
      <c r="C883" s="705"/>
      <c r="D883" s="705"/>
      <c r="E883" s="705"/>
      <c r="F883" s="705"/>
      <c r="G883" s="705"/>
      <c r="H883" s="706"/>
    </row>
    <row r="884" spans="1:8" x14ac:dyDescent="0.3">
      <c r="A884" s="707"/>
      <c r="B884" s="708"/>
      <c r="C884" s="708"/>
      <c r="D884" s="708"/>
      <c r="E884" s="708"/>
      <c r="F884" s="708"/>
      <c r="G884" s="708"/>
      <c r="H884" s="709"/>
    </row>
    <row r="885" spans="1:8" x14ac:dyDescent="0.3">
      <c r="A885" s="710" t="s">
        <v>2</v>
      </c>
      <c r="B885" s="711"/>
      <c r="C885" s="711"/>
      <c r="D885" s="711"/>
      <c r="E885" s="711"/>
      <c r="F885" s="711"/>
      <c r="G885" s="711"/>
      <c r="H885" s="712"/>
    </row>
    <row r="886" spans="1:8" x14ac:dyDescent="0.3">
      <c r="A886" s="6"/>
      <c r="B886" s="7"/>
      <c r="C886" s="7"/>
      <c r="D886" s="7"/>
      <c r="E886" s="7"/>
      <c r="F886" s="8"/>
      <c r="G886" s="7"/>
      <c r="H886" s="9"/>
    </row>
    <row r="887" spans="1:8" x14ac:dyDescent="0.3">
      <c r="A887" s="10" t="s">
        <v>3</v>
      </c>
      <c r="B887" s="11" t="str">
        <f>+'[1]BASE DEL PRESUPUESTO'!$B$114</f>
        <v>3.3.18</v>
      </c>
      <c r="C887" s="12" t="s">
        <v>4</v>
      </c>
      <c r="D887" s="11" t="str">
        <f>+'[1]BASE DEL PRESUPUESTO'!$D$114</f>
        <v>UND</v>
      </c>
      <c r="E887" s="13" t="s">
        <v>5</v>
      </c>
      <c r="F887" s="14">
        <f>H916</f>
        <v>135732.97</v>
      </c>
      <c r="G887" s="12" t="s">
        <v>6</v>
      </c>
      <c r="H887" s="15" t="str">
        <f>+$H$7</f>
        <v>ENERO DE 2026</v>
      </c>
    </row>
    <row r="888" spans="1:8" ht="42.75" customHeight="1" x14ac:dyDescent="0.3">
      <c r="A888" s="16" t="s">
        <v>8</v>
      </c>
      <c r="B888" s="713" t="str">
        <f>+'[1]BASE DEL PRESUPUESTO'!$C$114</f>
        <v>Rejilla para toma de aire 10X10 pulgadas, dotada de damper para ajuste de caudal (ver rejillas comerciales) incluye; (mano de obra para montaje, elementos y accesorios necesarios para soporte y anclaje)</v>
      </c>
      <c r="C888" s="713"/>
      <c r="D888" s="713"/>
      <c r="E888" s="713"/>
      <c r="F888" s="713"/>
      <c r="G888" s="713"/>
      <c r="H888" s="714"/>
    </row>
    <row r="889" spans="1:8" ht="16.2" thickBot="1" x14ac:dyDescent="0.35">
      <c r="A889" s="17"/>
      <c r="B889" s="18"/>
      <c r="C889" s="18"/>
      <c r="D889" s="18"/>
      <c r="E889" s="18"/>
      <c r="F889" s="19"/>
      <c r="G889" s="18"/>
      <c r="H889" s="20"/>
    </row>
    <row r="890" spans="1:8" ht="16.2" thickTop="1" x14ac:dyDescent="0.3">
      <c r="A890" s="21" t="s">
        <v>9</v>
      </c>
      <c r="B890" s="7"/>
      <c r="C890" s="7"/>
      <c r="D890" s="7"/>
      <c r="E890" s="22"/>
      <c r="F890" s="8"/>
      <c r="G890" s="7"/>
      <c r="H890" s="9"/>
    </row>
    <row r="891" spans="1:8" x14ac:dyDescent="0.3">
      <c r="A891" s="23" t="s">
        <v>10</v>
      </c>
      <c r="B891" s="24" t="s">
        <v>11</v>
      </c>
      <c r="C891" s="25"/>
      <c r="D891" s="25"/>
      <c r="E891" s="26" t="s">
        <v>12</v>
      </c>
      <c r="F891" s="27" t="s">
        <v>13</v>
      </c>
      <c r="G891" s="26" t="s">
        <v>14</v>
      </c>
      <c r="H891" s="28" t="s">
        <v>15</v>
      </c>
    </row>
    <row r="892" spans="1:8" ht="28.5" customHeight="1" x14ac:dyDescent="0.3">
      <c r="A892" s="29"/>
      <c r="B892" s="735" t="str">
        <f>+'[1]Estudio de Mercado'!$C$354</f>
        <v>Rejilla para toma de aire 10"X10", dotada de damper para ajuste de caudal (ver rejillas comerciales)</v>
      </c>
      <c r="C892" s="736"/>
      <c r="D892" s="737"/>
      <c r="E892" s="30">
        <v>1</v>
      </c>
      <c r="F892" s="31" t="s">
        <v>13</v>
      </c>
      <c r="G892" s="32">
        <v>133176.97</v>
      </c>
      <c r="H892" s="33">
        <f>+E892*G892</f>
        <v>133176.97</v>
      </c>
    </row>
    <row r="893" spans="1:8" x14ac:dyDescent="0.3">
      <c r="A893" s="29"/>
      <c r="B893" s="715" t="s">
        <v>49</v>
      </c>
      <c r="C893" s="733"/>
      <c r="D893" s="734"/>
      <c r="E893" s="30">
        <v>1</v>
      </c>
      <c r="F893" s="31" t="s">
        <v>18</v>
      </c>
      <c r="G893" s="32">
        <f>'[1]Estudio de Mercado'!$P$234</f>
        <v>2556</v>
      </c>
      <c r="H893" s="33">
        <f>+E893*G893</f>
        <v>2556</v>
      </c>
    </row>
    <row r="894" spans="1:8" x14ac:dyDescent="0.3">
      <c r="A894" s="35"/>
      <c r="B894" s="715"/>
      <c r="C894" s="733"/>
      <c r="D894" s="734"/>
      <c r="E894" s="30"/>
      <c r="F894" s="31"/>
      <c r="G894" s="32"/>
      <c r="H894" s="33">
        <f>+E894*G894</f>
        <v>0</v>
      </c>
    </row>
    <row r="895" spans="1:8" x14ac:dyDescent="0.3">
      <c r="A895" s="21" t="s">
        <v>19</v>
      </c>
      <c r="B895" s="7"/>
      <c r="C895" s="7"/>
      <c r="D895" s="7"/>
      <c r="E895" s="22"/>
      <c r="F895" s="8"/>
      <c r="G895" s="7"/>
      <c r="H895" s="37">
        <f>(SUM(H892:H894))</f>
        <v>135732.97</v>
      </c>
    </row>
    <row r="896" spans="1:8" x14ac:dyDescent="0.3">
      <c r="A896" s="6"/>
      <c r="B896" s="7"/>
      <c r="C896" s="7"/>
      <c r="D896" s="7"/>
      <c r="E896" s="22"/>
      <c r="F896" s="8"/>
      <c r="G896" s="7"/>
      <c r="H896" s="9"/>
    </row>
    <row r="897" spans="1:8" x14ac:dyDescent="0.3">
      <c r="A897" s="21" t="s">
        <v>20</v>
      </c>
      <c r="B897" s="7"/>
      <c r="C897" s="7"/>
      <c r="D897" s="7"/>
      <c r="E897" s="22"/>
      <c r="F897" s="8"/>
      <c r="G897" s="7"/>
      <c r="H897" s="9"/>
    </row>
    <row r="898" spans="1:8" ht="24.75" customHeight="1" x14ac:dyDescent="0.3">
      <c r="A898" s="23" t="s">
        <v>10</v>
      </c>
      <c r="B898" s="26" t="s">
        <v>11</v>
      </c>
      <c r="C898" s="71" t="s">
        <v>12</v>
      </c>
      <c r="D898" s="26" t="s">
        <v>13</v>
      </c>
      <c r="E898" s="718" t="s">
        <v>21</v>
      </c>
      <c r="F898" s="719"/>
      <c r="G898" s="26" t="s">
        <v>47</v>
      </c>
      <c r="H898" s="38" t="s">
        <v>14</v>
      </c>
    </row>
    <row r="899" spans="1:8" ht="53.25" customHeight="1" x14ac:dyDescent="0.3">
      <c r="A899" s="29"/>
      <c r="B899" s="72" t="s">
        <v>23</v>
      </c>
      <c r="C899" s="40">
        <v>1</v>
      </c>
      <c r="D899" s="40" t="s">
        <v>24</v>
      </c>
      <c r="E899" s="720">
        <f>+'[1]1- CUADRILLAS'!$D$47</f>
        <v>53500</v>
      </c>
      <c r="F899" s="721"/>
      <c r="G899" s="41">
        <v>0</v>
      </c>
      <c r="H899" s="42">
        <f>((E899+F899)*C899)*G899</f>
        <v>0</v>
      </c>
    </row>
    <row r="900" spans="1:8" x14ac:dyDescent="0.3">
      <c r="A900" s="43"/>
      <c r="B900" s="44"/>
      <c r="C900" s="40"/>
      <c r="D900" s="40"/>
      <c r="E900" s="722"/>
      <c r="F900" s="723"/>
      <c r="G900" s="41"/>
      <c r="H900" s="42">
        <f>((E900+F900)*C900)*G900</f>
        <v>0</v>
      </c>
    </row>
    <row r="901" spans="1:8" x14ac:dyDescent="0.3">
      <c r="A901" s="43"/>
      <c r="B901" s="44"/>
      <c r="C901" s="40"/>
      <c r="D901" s="40"/>
      <c r="E901" s="722"/>
      <c r="F901" s="723"/>
      <c r="G901" s="40"/>
      <c r="H901" s="42"/>
    </row>
    <row r="902" spans="1:8" x14ac:dyDescent="0.3">
      <c r="A902" s="21" t="s">
        <v>25</v>
      </c>
      <c r="B902" s="7"/>
      <c r="C902" s="7"/>
      <c r="D902" s="7"/>
      <c r="E902" s="22"/>
      <c r="F902" s="8"/>
      <c r="G902" s="7"/>
      <c r="H902" s="37">
        <f>ROUND(SUM(H899:H901),0)</f>
        <v>0</v>
      </c>
    </row>
    <row r="903" spans="1:8" x14ac:dyDescent="0.3">
      <c r="A903" s="6"/>
      <c r="B903" s="7"/>
      <c r="C903" s="7"/>
      <c r="D903" s="7"/>
      <c r="E903" s="22"/>
      <c r="F903" s="8"/>
      <c r="G903" s="7"/>
      <c r="H903" s="9"/>
    </row>
    <row r="904" spans="1:8" x14ac:dyDescent="0.3">
      <c r="A904" s="21" t="s">
        <v>26</v>
      </c>
      <c r="B904" s="7"/>
      <c r="C904" s="7"/>
      <c r="D904" s="7"/>
      <c r="E904" s="22"/>
      <c r="F904" s="8"/>
      <c r="G904" s="7"/>
      <c r="H904" s="9"/>
    </row>
    <row r="905" spans="1:8" x14ac:dyDescent="0.3">
      <c r="A905" s="23" t="s">
        <v>10</v>
      </c>
      <c r="B905" s="718" t="s">
        <v>11</v>
      </c>
      <c r="C905" s="719"/>
      <c r="D905" s="71" t="s">
        <v>12</v>
      </c>
      <c r="E905" s="26" t="s">
        <v>13</v>
      </c>
      <c r="F905" s="27" t="s">
        <v>22</v>
      </c>
      <c r="G905" s="26" t="s">
        <v>48</v>
      </c>
      <c r="H905" s="38" t="s">
        <v>14</v>
      </c>
    </row>
    <row r="906" spans="1:8" x14ac:dyDescent="0.3">
      <c r="A906" s="43"/>
      <c r="B906" s="724" t="s">
        <v>28</v>
      </c>
      <c r="C906" s="725"/>
      <c r="D906" s="40">
        <v>1</v>
      </c>
      <c r="E906" s="40" t="s">
        <v>29</v>
      </c>
      <c r="F906" s="41">
        <v>0.13</v>
      </c>
      <c r="G906" s="108">
        <f>+H902*0.1</f>
        <v>0</v>
      </c>
      <c r="H906" s="42">
        <f>+G906*D906*F906</f>
        <v>0</v>
      </c>
    </row>
    <row r="907" spans="1:8" x14ac:dyDescent="0.3">
      <c r="A907" s="43"/>
      <c r="B907" s="724" t="s">
        <v>51</v>
      </c>
      <c r="C907" s="725"/>
      <c r="D907" s="40">
        <v>1</v>
      </c>
      <c r="E907" s="40" t="s">
        <v>29</v>
      </c>
      <c r="F907" s="41">
        <v>0</v>
      </c>
      <c r="G907" s="40">
        <f>'[1]Estudio de Mercado'!$P$476</f>
        <v>20518.208000000002</v>
      </c>
      <c r="H907" s="42">
        <f>+G907*D907*F907</f>
        <v>0</v>
      </c>
    </row>
    <row r="908" spans="1:8" x14ac:dyDescent="0.3">
      <c r="A908" s="21" t="s">
        <v>31</v>
      </c>
      <c r="B908" s="7"/>
      <c r="C908" s="7"/>
      <c r="D908" s="7"/>
      <c r="E908" s="22"/>
      <c r="F908" s="8"/>
      <c r="G908" s="7"/>
      <c r="H908" s="37">
        <f>ROUND(SUM(H906:H907),0)</f>
        <v>0</v>
      </c>
    </row>
    <row r="909" spans="1:8" x14ac:dyDescent="0.3">
      <c r="A909" s="6"/>
      <c r="B909" s="7"/>
      <c r="C909" s="7"/>
      <c r="D909" s="7"/>
      <c r="E909" s="22"/>
      <c r="F909" s="8"/>
      <c r="G909" s="7"/>
      <c r="H909" s="9"/>
    </row>
    <row r="910" spans="1:8" x14ac:dyDescent="0.3">
      <c r="A910" s="21" t="s">
        <v>32</v>
      </c>
      <c r="B910" s="7"/>
      <c r="C910" s="7"/>
      <c r="D910" s="7"/>
      <c r="E910" s="22"/>
      <c r="F910" s="8"/>
      <c r="G910" s="7"/>
      <c r="H910" s="9"/>
    </row>
    <row r="911" spans="1:8" x14ac:dyDescent="0.3">
      <c r="A911" s="23" t="s">
        <v>10</v>
      </c>
      <c r="B911" s="718" t="s">
        <v>11</v>
      </c>
      <c r="C911" s="719"/>
      <c r="D911" s="26" t="s">
        <v>13</v>
      </c>
      <c r="E911" s="26" t="s">
        <v>12</v>
      </c>
      <c r="F911" s="27" t="s">
        <v>33</v>
      </c>
      <c r="G911" s="26" t="s">
        <v>34</v>
      </c>
      <c r="H911" s="38" t="s">
        <v>14</v>
      </c>
    </row>
    <row r="912" spans="1:8" x14ac:dyDescent="0.3">
      <c r="A912" s="43"/>
      <c r="B912" s="724" t="s">
        <v>35</v>
      </c>
      <c r="C912" s="725"/>
      <c r="D912" s="40" t="s">
        <v>36</v>
      </c>
      <c r="E912" s="40">
        <v>1</v>
      </c>
      <c r="F912" s="45">
        <f>'[1]Estudio de Mercado'!$P$483</f>
        <v>102570</v>
      </c>
      <c r="G912" s="46">
        <v>0</v>
      </c>
      <c r="H912" s="42">
        <f>+F912*G912</f>
        <v>0</v>
      </c>
    </row>
    <row r="913" spans="1:8" x14ac:dyDescent="0.3">
      <c r="A913" s="43"/>
      <c r="B913" s="724"/>
      <c r="C913" s="725"/>
      <c r="D913" s="47"/>
      <c r="E913" s="47"/>
      <c r="F913" s="48"/>
      <c r="G913" s="49"/>
      <c r="H913" s="42"/>
    </row>
    <row r="914" spans="1:8" x14ac:dyDescent="0.3">
      <c r="A914" s="21" t="s">
        <v>37</v>
      </c>
      <c r="B914" s="7"/>
      <c r="C914" s="7"/>
      <c r="D914" s="7"/>
      <c r="E914" s="22"/>
      <c r="F914" s="8"/>
      <c r="G914" s="7"/>
      <c r="H914" s="37">
        <f>ROUND(SUM(H912:H913),0)</f>
        <v>0</v>
      </c>
    </row>
    <row r="915" spans="1:8" x14ac:dyDescent="0.3">
      <c r="A915" s="21"/>
      <c r="B915" s="7"/>
      <c r="C915" s="7"/>
      <c r="D915" s="7"/>
      <c r="E915" s="50"/>
      <c r="F915" s="8"/>
      <c r="G915" s="7"/>
      <c r="H915" s="51"/>
    </row>
    <row r="916" spans="1:8" x14ac:dyDescent="0.3">
      <c r="A916" s="21" t="s">
        <v>38</v>
      </c>
      <c r="B916" s="7"/>
      <c r="C916" s="7"/>
      <c r="D916" s="7"/>
      <c r="E916" s="22"/>
      <c r="F916" s="8"/>
      <c r="G916" s="7"/>
      <c r="H916" s="37">
        <f>H895+H902+H908+H914</f>
        <v>135732.97</v>
      </c>
    </row>
    <row r="917" spans="1:8" x14ac:dyDescent="0.3">
      <c r="A917" s="21" t="s">
        <v>39</v>
      </c>
      <c r="B917" s="7"/>
      <c r="C917" s="7"/>
      <c r="D917" s="7"/>
      <c r="E917" s="22"/>
      <c r="F917" s="8"/>
      <c r="G917" s="7"/>
      <c r="H917" s="52">
        <f>+SUM(H918:H921)</f>
        <v>40652.024515000005</v>
      </c>
    </row>
    <row r="918" spans="1:8" x14ac:dyDescent="0.3">
      <c r="A918" s="21"/>
      <c r="B918" s="7"/>
      <c r="C918" s="7"/>
      <c r="D918" s="7"/>
      <c r="E918" s="22"/>
      <c r="F918" s="48" t="s">
        <v>40</v>
      </c>
      <c r="G918" s="53">
        <v>0.23</v>
      </c>
      <c r="H918" s="54">
        <f>+G918*H916</f>
        <v>31218.5831</v>
      </c>
    </row>
    <row r="919" spans="1:8" x14ac:dyDescent="0.3">
      <c r="A919" s="21"/>
      <c r="B919" s="7"/>
      <c r="C919" s="7"/>
      <c r="D919" s="7"/>
      <c r="E919" s="22"/>
      <c r="F919" s="48" t="s">
        <v>41</v>
      </c>
      <c r="G919" s="53">
        <v>0.01</v>
      </c>
      <c r="H919" s="54">
        <f>+G919*H916</f>
        <v>1357.3297</v>
      </c>
    </row>
    <row r="920" spans="1:8" x14ac:dyDescent="0.3">
      <c r="A920" s="21"/>
      <c r="B920" s="7"/>
      <c r="C920" s="7"/>
      <c r="D920" s="7"/>
      <c r="E920" s="22"/>
      <c r="F920" s="48" t="s">
        <v>42</v>
      </c>
      <c r="G920" s="53">
        <v>0.05</v>
      </c>
      <c r="H920" s="54">
        <f>+G920*H916</f>
        <v>6786.6485000000002</v>
      </c>
    </row>
    <row r="921" spans="1:8" x14ac:dyDescent="0.3">
      <c r="A921" s="21"/>
      <c r="B921" s="7"/>
      <c r="C921" s="7"/>
      <c r="D921" s="7"/>
      <c r="E921" s="22"/>
      <c r="F921" s="48" t="s">
        <v>43</v>
      </c>
      <c r="G921" s="53">
        <v>0.19</v>
      </c>
      <c r="H921" s="54">
        <f>+G921*H920</f>
        <v>1289.463215</v>
      </c>
    </row>
    <row r="922" spans="1:8" x14ac:dyDescent="0.3">
      <c r="A922" s="21"/>
      <c r="B922" s="7"/>
      <c r="C922" s="7"/>
      <c r="D922" s="7"/>
      <c r="E922" s="22"/>
      <c r="F922" s="726" t="s">
        <v>44</v>
      </c>
      <c r="G922" s="726"/>
      <c r="H922" s="55">
        <f>+ROUND(H916+H917,0)</f>
        <v>176385</v>
      </c>
    </row>
    <row r="923" spans="1:8" x14ac:dyDescent="0.3">
      <c r="A923" s="21"/>
      <c r="B923" s="7"/>
      <c r="C923" s="7"/>
      <c r="D923" s="7"/>
      <c r="E923" s="22"/>
      <c r="F923" s="8"/>
      <c r="G923" s="7"/>
      <c r="H923" s="56"/>
    </row>
    <row r="924" spans="1:8" ht="16.2" thickBot="1" x14ac:dyDescent="0.35">
      <c r="A924" s="17"/>
      <c r="B924" s="18"/>
      <c r="C924" s="7"/>
      <c r="D924" s="7"/>
      <c r="E924" s="22"/>
      <c r="F924" s="19"/>
      <c r="G924" s="18"/>
      <c r="H924" s="20"/>
    </row>
    <row r="925" spans="1:8" ht="16.2" thickTop="1" x14ac:dyDescent="0.3">
      <c r="A925" s="6"/>
      <c r="B925" s="7"/>
      <c r="C925" s="57"/>
      <c r="D925" s="58"/>
      <c r="E925" s="57"/>
      <c r="F925" s="8"/>
      <c r="G925" s="7"/>
      <c r="H925" s="59"/>
    </row>
    <row r="926" spans="1:8" x14ac:dyDescent="0.3">
      <c r="A926" s="6"/>
      <c r="B926" s="7"/>
      <c r="C926" s="22"/>
      <c r="D926" s="7"/>
      <c r="E926" s="22"/>
      <c r="F926" s="8"/>
      <c r="G926" s="7"/>
      <c r="H926" s="59"/>
    </row>
    <row r="927" spans="1:8" x14ac:dyDescent="0.3">
      <c r="A927" s="6"/>
      <c r="B927" s="7"/>
      <c r="C927" s="22"/>
      <c r="D927" s="7"/>
      <c r="E927" s="22"/>
      <c r="F927" s="8"/>
      <c r="G927" s="7"/>
      <c r="H927" s="59"/>
    </row>
    <row r="928" spans="1:8" x14ac:dyDescent="0.3">
      <c r="A928" s="6"/>
      <c r="B928" s="7"/>
      <c r="C928" s="22"/>
      <c r="D928" s="7"/>
      <c r="E928" s="22"/>
      <c r="F928" s="8"/>
      <c r="G928" s="7"/>
      <c r="H928" s="59"/>
    </row>
    <row r="929" spans="1:8" ht="16.2" thickBot="1" x14ac:dyDescent="0.35">
      <c r="A929" s="6"/>
      <c r="B929" s="7"/>
      <c r="C929" s="7"/>
      <c r="D929" s="7"/>
      <c r="E929" s="22"/>
      <c r="F929" s="699"/>
      <c r="G929" s="699"/>
      <c r="H929" s="700"/>
    </row>
    <row r="930" spans="1:8" ht="16.2" thickBot="1" x14ac:dyDescent="0.35">
      <c r="A930" s="81" t="s">
        <v>45</v>
      </c>
      <c r="B930" s="82"/>
      <c r="C930" s="82"/>
      <c r="D930" s="82"/>
      <c r="E930" s="74"/>
      <c r="F930" s="64" t="s">
        <v>46</v>
      </c>
      <c r="G930" s="63"/>
      <c r="H930" s="65"/>
    </row>
    <row r="931" spans="1:8" x14ac:dyDescent="0.3">
      <c r="A931" s="1"/>
      <c r="B931" s="2"/>
      <c r="C931" s="2"/>
      <c r="D931" s="2"/>
      <c r="E931" s="2"/>
      <c r="F931" s="3"/>
      <c r="G931" s="2"/>
      <c r="H931" s="4"/>
    </row>
    <row r="932" spans="1:8" ht="82.95" customHeight="1" thickBot="1" x14ac:dyDescent="0.55000000000000004">
      <c r="A932" s="727" t="str">
        <f>+$A$2</f>
        <v>REPARACIONES LOCATIVAS LABORATORIO GENETICA REGIONAL NOR OCCIDENTE DEL INSTITUTO NACIONAL DE MEDICINA LEGAL Y CIENCIAS FORENSES.</v>
      </c>
      <c r="B932" s="728"/>
      <c r="C932" s="728"/>
      <c r="D932" s="728"/>
      <c r="E932" s="728"/>
      <c r="F932" s="728"/>
      <c r="G932" s="728"/>
      <c r="H932" s="729"/>
    </row>
    <row r="933" spans="1:8" ht="16.2" thickTop="1" x14ac:dyDescent="0.3">
      <c r="A933" s="704" t="str">
        <f>+$A$3</f>
        <v>PRESUPUESTO SISTEMA ELÉCTRICO, ILUMINACIÓN Y ALARMAS PARA EL PROYECTO DE REPARACIONES LOCATIVAS SEDE MEDELLIN DEL  INSTITUTO NACIONAL DE MEDICINA LEGAL Y CIENCIAS FORENSES</v>
      </c>
      <c r="B933" s="705"/>
      <c r="C933" s="705"/>
      <c r="D933" s="705"/>
      <c r="E933" s="705"/>
      <c r="F933" s="705"/>
      <c r="G933" s="705"/>
      <c r="H933" s="706"/>
    </row>
    <row r="934" spans="1:8" x14ac:dyDescent="0.3">
      <c r="A934" s="707"/>
      <c r="B934" s="708"/>
      <c r="C934" s="708"/>
      <c r="D934" s="708"/>
      <c r="E934" s="708"/>
      <c r="F934" s="708"/>
      <c r="G934" s="708"/>
      <c r="H934" s="709"/>
    </row>
    <row r="935" spans="1:8" x14ac:dyDescent="0.3">
      <c r="A935" s="710" t="s">
        <v>2</v>
      </c>
      <c r="B935" s="711"/>
      <c r="C935" s="711"/>
      <c r="D935" s="711"/>
      <c r="E935" s="711"/>
      <c r="F935" s="711"/>
      <c r="G935" s="711"/>
      <c r="H935" s="712"/>
    </row>
    <row r="936" spans="1:8" x14ac:dyDescent="0.3">
      <c r="A936" s="6"/>
      <c r="B936" s="7"/>
      <c r="C936" s="7"/>
      <c r="D936" s="7"/>
      <c r="E936" s="7"/>
      <c r="F936" s="8"/>
      <c r="G936" s="7"/>
      <c r="H936" s="9"/>
    </row>
    <row r="937" spans="1:8" x14ac:dyDescent="0.3">
      <c r="A937" s="10" t="s">
        <v>3</v>
      </c>
      <c r="B937" s="11" t="str">
        <f>+'[1]BASE DEL PRESUPUESTO'!$B$115</f>
        <v>3.3.19</v>
      </c>
      <c r="C937" s="12" t="s">
        <v>4</v>
      </c>
      <c r="D937" s="11" t="str">
        <f>+'[1]BASE DEL PRESUPUESTO'!$D$115</f>
        <v>UND</v>
      </c>
      <c r="E937" s="13" t="s">
        <v>5</v>
      </c>
      <c r="F937" s="14">
        <f>H966</f>
        <v>12736308.58</v>
      </c>
      <c r="G937" s="12" t="s">
        <v>6</v>
      </c>
      <c r="H937" s="15" t="str">
        <f>+$H$7</f>
        <v>ENERO DE 2026</v>
      </c>
    </row>
    <row r="938" spans="1:8" ht="213" customHeight="1" x14ac:dyDescent="0.3">
      <c r="A938" s="16" t="s">
        <v>8</v>
      </c>
      <c r="B938" s="713" t="str">
        <f>+'[1]BASE DEL PRESUPUESTO'!$C$115</f>
        <v xml:space="preserve">Suministro de materiales , instalacion  y mano de obra  de Sistema de extracciòn de aire debidamente aislada termicamente  con ventilador centrífugo de mínimo 300 CFM de un nivel sonoro dentro del laboratorio máximo de 70 dB , con motor trifàsico/bifàsico  208V, 60HZ,, con su respectivo banco de filtros con gran capacidad para el tratamiento de olores y retención de compuestos volátiles. El sistema de filtración consiste en: prefiltros pleat o similar para retención de particulas con una eficiencia de 30%, filtros de carbón activado tipo granular o peletizado para retención de olores y vapores con un tiempo de residencia no inferior a 0,05 segundos. El ventilador centrífugo debe tener la presión suficiente para mantener el caudal nominal con una saturación del banco de filtros que produzca una caida de presión en el sistema filtrante de 4 pulgadas de agua, mas las caidas de presión por la distancia y figuras de la ductería.  Dentro del presupuesto se debe considerar una base soporte en angulo o pertfil cuadrado con la suficiente resistencia para soportar el equipo en operanción sin que se presente vibración, El banco de filtros debe estar dotado de manómetros que nos indiquen la diferencia de presión entre areas de filtración en pulgadas de agua.  La UD debe pintarse (color a convenir), tambien se debe considerar dentro del presupuesta la construcciòn de una base soporte en concreto ,  y una base soporte  en angulo o pertfil cuadrado de una altura de minimo 0,1 MLcon la suficiente resistencia para soportar el equipo en operanción sin que se presente vibración, debidamente anclada y soportada.. Incluye arrancador directo con pulsador de encendido y apagado del ventilador, el cual debe quedar instalado dentro del àrea, se debe incluir dentro del presupuesto la instalaciòn de acometida del arracador al motoventilador, incluyendo cabelado, canalela, ducterìa (norma RETIE)  </v>
      </c>
      <c r="C938" s="713"/>
      <c r="D938" s="713"/>
      <c r="E938" s="713"/>
      <c r="F938" s="713"/>
      <c r="G938" s="713"/>
      <c r="H938" s="714"/>
    </row>
    <row r="939" spans="1:8" ht="16.2" hidden="1" thickBot="1" x14ac:dyDescent="0.35">
      <c r="A939" s="17"/>
      <c r="B939" s="18"/>
      <c r="C939" s="18"/>
      <c r="D939" s="18"/>
      <c r="E939" s="18"/>
      <c r="F939" s="19"/>
      <c r="G939" s="18"/>
      <c r="H939" s="20"/>
    </row>
    <row r="940" spans="1:8" x14ac:dyDescent="0.3">
      <c r="A940" s="21" t="s">
        <v>9</v>
      </c>
      <c r="B940" s="7"/>
      <c r="C940" s="7"/>
      <c r="D940" s="7"/>
      <c r="E940" s="22"/>
      <c r="F940" s="8"/>
      <c r="G940" s="7"/>
      <c r="H940" s="9"/>
    </row>
    <row r="941" spans="1:8" x14ac:dyDescent="0.3">
      <c r="A941" s="23" t="s">
        <v>10</v>
      </c>
      <c r="B941" s="24" t="s">
        <v>11</v>
      </c>
      <c r="C941" s="25"/>
      <c r="D941" s="25"/>
      <c r="E941" s="26" t="s">
        <v>12</v>
      </c>
      <c r="F941" s="27" t="s">
        <v>13</v>
      </c>
      <c r="G941" s="26" t="s">
        <v>14</v>
      </c>
      <c r="H941" s="28" t="s">
        <v>15</v>
      </c>
    </row>
    <row r="942" spans="1:8" s="95" customFormat="1" ht="353.4" customHeight="1" x14ac:dyDescent="0.3">
      <c r="A942" s="90"/>
      <c r="B942" s="789" t="str">
        <f>+'[1]Estudio de Mercado'!$C$279</f>
        <v xml:space="preserve">Suministro de materiales , instalacion  y mano de obra de Suministro, instalacion de Sistema de extracciòn de aire debidamente aislada termicamente  con ventilador centrífugo de mínimo 300 CFM de un nivel sonoro dentro del laboratorio máximo de 70 dB , con motor trifàsico/bifàsico  208V, 60HZ,, con su respectivo banco de filtros con gran capacidad para el tratamiento de olores y retención de compuestos volátiles. El sistema de filtración consiste en: prefiltros pleat o similar para retención de particulas con una eficiencia de 30%, filtros de carbón activado tipo granular o peletizado para retención de olores y vapores con un tiempo de residencia no inferior a 0,05 segundos. El ventilador centrífugo debe tener la presión suficiente para mantener el caudal nominal con una saturación del banco de filtros que produzca una caida de presión en el sistema filtrante de 4 pulgadas de agua, mas las caidas de presión por la distancia y figuras de la ductería.  Dentro del presupuesto se debe considerar una base soporte en angulo o pertfil cuadrado con la suficiente resistencia para soportar el equipo en operanción sin que se presente vibración, El banco de filtros debe estar dotado de manómetros que nos indiquen la diferencia de presión entre areas de filtración en pulgadas de agua.  La UD debe pintarse (color a convenir), tambien se debe considerar dentro del presupuesta la construcciòn de una base soporte en concreto ,  y una base soporte  en angulo o pertfil cuadrado de una altura de minimo 0,1 MLcon la suficiente resistencia para soportar el equipo en operanción sin que se presente vibración, debidamente anclada y soportada.. Incluye arrancador directo con pulsador de encendido y apagado del ventilador, el cual debe quedar instalado dentro del àrea, se debe incluir dentro del presupuesto la instalaciòn de acometida del arracador al motoventilador, incluyendo cabelado, canalela, ducterìa (norma RETIE)  </v>
      </c>
      <c r="C942" s="790"/>
      <c r="D942" s="791"/>
      <c r="E942" s="106">
        <v>1</v>
      </c>
      <c r="F942" s="107" t="s">
        <v>13</v>
      </c>
      <c r="G942" s="93">
        <v>12513359.58</v>
      </c>
      <c r="H942" s="94">
        <f>+E942*G942</f>
        <v>12513359.58</v>
      </c>
    </row>
    <row r="943" spans="1:8" x14ac:dyDescent="0.3">
      <c r="A943" s="29"/>
      <c r="B943" s="715" t="s">
        <v>49</v>
      </c>
      <c r="C943" s="733"/>
      <c r="D943" s="734"/>
      <c r="E943" s="30">
        <v>1</v>
      </c>
      <c r="F943" s="31" t="s">
        <v>18</v>
      </c>
      <c r="G943" s="32">
        <f>'[1]Estudio de Mercado'!$P$234</f>
        <v>2556</v>
      </c>
      <c r="H943" s="33">
        <f>+E943*G943</f>
        <v>2556</v>
      </c>
    </row>
    <row r="944" spans="1:8" x14ac:dyDescent="0.3">
      <c r="A944" s="35"/>
      <c r="B944" s="715"/>
      <c r="C944" s="733"/>
      <c r="D944" s="734"/>
      <c r="E944" s="30"/>
      <c r="F944" s="31"/>
      <c r="G944" s="32"/>
      <c r="H944" s="33">
        <f>+E944*G944</f>
        <v>0</v>
      </c>
    </row>
    <row r="945" spans="1:8" x14ac:dyDescent="0.3">
      <c r="A945" s="21" t="s">
        <v>19</v>
      </c>
      <c r="B945" s="7"/>
      <c r="C945" s="7"/>
      <c r="D945" s="7"/>
      <c r="E945" s="22"/>
      <c r="F945" s="8"/>
      <c r="G945" s="7"/>
      <c r="H945" s="37">
        <f>(SUM(H942:H944))</f>
        <v>12515915.58</v>
      </c>
    </row>
    <row r="946" spans="1:8" x14ac:dyDescent="0.3">
      <c r="A946" s="6"/>
      <c r="B946" s="7"/>
      <c r="C946" s="7"/>
      <c r="D946" s="7"/>
      <c r="E946" s="22"/>
      <c r="F946" s="8"/>
      <c r="G946" s="7"/>
      <c r="H946" s="9"/>
    </row>
    <row r="947" spans="1:8" x14ac:dyDescent="0.3">
      <c r="A947" s="21" t="s">
        <v>20</v>
      </c>
      <c r="B947" s="7"/>
      <c r="C947" s="7"/>
      <c r="D947" s="7"/>
      <c r="E947" s="22"/>
      <c r="F947" s="8"/>
      <c r="G947" s="7"/>
      <c r="H947" s="9"/>
    </row>
    <row r="948" spans="1:8" ht="24.75" customHeight="1" x14ac:dyDescent="0.3">
      <c r="A948" s="23" t="s">
        <v>10</v>
      </c>
      <c r="B948" s="26" t="s">
        <v>11</v>
      </c>
      <c r="C948" s="71" t="s">
        <v>12</v>
      </c>
      <c r="D948" s="26" t="s">
        <v>13</v>
      </c>
      <c r="E948" s="718" t="s">
        <v>21</v>
      </c>
      <c r="F948" s="719"/>
      <c r="G948" s="26" t="s">
        <v>47</v>
      </c>
      <c r="H948" s="38" t="s">
        <v>14</v>
      </c>
    </row>
    <row r="949" spans="1:8" ht="54" customHeight="1" x14ac:dyDescent="0.3">
      <c r="A949" s="29"/>
      <c r="B949" s="72" t="s">
        <v>23</v>
      </c>
      <c r="C949" s="40">
        <v>1</v>
      </c>
      <c r="D949" s="40" t="s">
        <v>24</v>
      </c>
      <c r="E949" s="720">
        <f>+'[1]1- CUADRILLAS'!$D$47</f>
        <v>53500</v>
      </c>
      <c r="F949" s="721"/>
      <c r="G949" s="41">
        <v>3</v>
      </c>
      <c r="H949" s="42">
        <f>((E949+F949)*C949)*G949</f>
        <v>160500</v>
      </c>
    </row>
    <row r="950" spans="1:8" x14ac:dyDescent="0.3">
      <c r="A950" s="43"/>
      <c r="B950" s="44"/>
      <c r="C950" s="40"/>
      <c r="D950" s="40"/>
      <c r="E950" s="722"/>
      <c r="F950" s="723"/>
      <c r="G950" s="41"/>
      <c r="H950" s="42">
        <f>((E950+F950)*C950)*G950</f>
        <v>0</v>
      </c>
    </row>
    <row r="951" spans="1:8" x14ac:dyDescent="0.3">
      <c r="A951" s="43"/>
      <c r="B951" s="44"/>
      <c r="C951" s="40"/>
      <c r="D951" s="40"/>
      <c r="E951" s="722"/>
      <c r="F951" s="723"/>
      <c r="G951" s="40"/>
      <c r="H951" s="42"/>
    </row>
    <row r="952" spans="1:8" x14ac:dyDescent="0.3">
      <c r="A952" s="21" t="s">
        <v>25</v>
      </c>
      <c r="B952" s="7"/>
      <c r="C952" s="7"/>
      <c r="D952" s="7"/>
      <c r="E952" s="22"/>
      <c r="F952" s="8"/>
      <c r="G952" s="7"/>
      <c r="H952" s="37">
        <f>(SUM(H949:H951))</f>
        <v>160500</v>
      </c>
    </row>
    <row r="953" spans="1:8" x14ac:dyDescent="0.3">
      <c r="A953" s="6"/>
      <c r="B953" s="7"/>
      <c r="C953" s="7"/>
      <c r="D953" s="7"/>
      <c r="E953" s="22"/>
      <c r="F953" s="8"/>
      <c r="G953" s="7"/>
      <c r="H953" s="9"/>
    </row>
    <row r="954" spans="1:8" x14ac:dyDescent="0.3">
      <c r="A954" s="21" t="s">
        <v>26</v>
      </c>
      <c r="B954" s="7"/>
      <c r="C954" s="7"/>
      <c r="D954" s="7"/>
      <c r="E954" s="22"/>
      <c r="F954" s="8"/>
      <c r="G954" s="7"/>
      <c r="H954" s="9"/>
    </row>
    <row r="955" spans="1:8" x14ac:dyDescent="0.3">
      <c r="A955" s="23" t="s">
        <v>10</v>
      </c>
      <c r="B955" s="718" t="s">
        <v>11</v>
      </c>
      <c r="C955" s="719"/>
      <c r="D955" s="71" t="s">
        <v>12</v>
      </c>
      <c r="E955" s="26" t="s">
        <v>13</v>
      </c>
      <c r="F955" s="27" t="s">
        <v>22</v>
      </c>
      <c r="G955" s="26" t="s">
        <v>48</v>
      </c>
      <c r="H955" s="38" t="s">
        <v>14</v>
      </c>
    </row>
    <row r="956" spans="1:8" x14ac:dyDescent="0.3">
      <c r="A956" s="43"/>
      <c r="B956" s="724" t="s">
        <v>28</v>
      </c>
      <c r="C956" s="725"/>
      <c r="D956" s="40">
        <v>1</v>
      </c>
      <c r="E956" s="40" t="s">
        <v>29</v>
      </c>
      <c r="F956" s="41">
        <v>0.6</v>
      </c>
      <c r="G956" s="108">
        <f>+H952*0.1</f>
        <v>16050</v>
      </c>
      <c r="H956" s="42">
        <f>+G956*D956*F956</f>
        <v>9630</v>
      </c>
    </row>
    <row r="957" spans="1:8" x14ac:dyDescent="0.3">
      <c r="A957" s="43"/>
      <c r="B957" s="724" t="s">
        <v>51</v>
      </c>
      <c r="C957" s="725"/>
      <c r="D957" s="40">
        <v>1</v>
      </c>
      <c r="E957" s="40" t="s">
        <v>29</v>
      </c>
      <c r="F957" s="41">
        <v>0.95</v>
      </c>
      <c r="G957" s="40">
        <f>'[1]Estudio de Mercado'!$P$476</f>
        <v>20518.208000000002</v>
      </c>
      <c r="H957" s="42">
        <f>+G957*D957*F957</f>
        <v>19492.297600000002</v>
      </c>
    </row>
    <row r="958" spans="1:8" x14ac:dyDescent="0.3">
      <c r="A958" s="21" t="s">
        <v>31</v>
      </c>
      <c r="B958" s="7"/>
      <c r="C958" s="7"/>
      <c r="D958" s="7"/>
      <c r="E958" s="22"/>
      <c r="F958" s="8"/>
      <c r="G958" s="7"/>
      <c r="H958" s="37">
        <f>ROUND(SUM(H956:H957),0)</f>
        <v>29122</v>
      </c>
    </row>
    <row r="959" spans="1:8" x14ac:dyDescent="0.3">
      <c r="A959" s="6"/>
      <c r="B959" s="7"/>
      <c r="C959" s="7"/>
      <c r="D959" s="7"/>
      <c r="E959" s="22"/>
      <c r="F959" s="8"/>
      <c r="G959" s="7"/>
      <c r="H959" s="9"/>
    </row>
    <row r="960" spans="1:8" x14ac:dyDescent="0.3">
      <c r="A960" s="21" t="s">
        <v>32</v>
      </c>
      <c r="B960" s="7"/>
      <c r="C960" s="7"/>
      <c r="D960" s="7"/>
      <c r="E960" s="22"/>
      <c r="F960" s="8"/>
      <c r="G960" s="7"/>
      <c r="H960" s="9"/>
    </row>
    <row r="961" spans="1:8" x14ac:dyDescent="0.3">
      <c r="A961" s="23" t="s">
        <v>10</v>
      </c>
      <c r="B961" s="718" t="s">
        <v>11</v>
      </c>
      <c r="C961" s="719"/>
      <c r="D961" s="26" t="s">
        <v>13</v>
      </c>
      <c r="E961" s="26" t="s">
        <v>12</v>
      </c>
      <c r="F961" s="27" t="s">
        <v>33</v>
      </c>
      <c r="G961" s="26" t="s">
        <v>34</v>
      </c>
      <c r="H961" s="38" t="s">
        <v>14</v>
      </c>
    </row>
    <row r="962" spans="1:8" x14ac:dyDescent="0.3">
      <c r="A962" s="43"/>
      <c r="B962" s="724" t="s">
        <v>35</v>
      </c>
      <c r="C962" s="725"/>
      <c r="D962" s="40" t="s">
        <v>36</v>
      </c>
      <c r="E962" s="40">
        <v>1</v>
      </c>
      <c r="F962" s="45">
        <f>'[1]Estudio de Mercado'!$P$483</f>
        <v>102570</v>
      </c>
      <c r="G962" s="46">
        <v>0.3</v>
      </c>
      <c r="H962" s="42">
        <f>+F962*G962</f>
        <v>30771</v>
      </c>
    </row>
    <row r="963" spans="1:8" x14ac:dyDescent="0.3">
      <c r="A963" s="43"/>
      <c r="B963" s="724"/>
      <c r="C963" s="725"/>
      <c r="D963" s="47"/>
      <c r="E963" s="47"/>
      <c r="F963" s="48"/>
      <c r="G963" s="49"/>
      <c r="H963" s="42"/>
    </row>
    <row r="964" spans="1:8" x14ac:dyDescent="0.3">
      <c r="A964" s="21" t="s">
        <v>37</v>
      </c>
      <c r="B964" s="7"/>
      <c r="C964" s="7"/>
      <c r="D964" s="7"/>
      <c r="E964" s="22"/>
      <c r="F964" s="8"/>
      <c r="G964" s="7"/>
      <c r="H964" s="37">
        <f>ROUND(SUM(H962:H963),0)</f>
        <v>30771</v>
      </c>
    </row>
    <row r="965" spans="1:8" x14ac:dyDescent="0.3">
      <c r="A965" s="21"/>
      <c r="B965" s="7"/>
      <c r="C965" s="7"/>
      <c r="D965" s="7"/>
      <c r="E965" s="50"/>
      <c r="F965" s="8"/>
      <c r="G965" s="7"/>
      <c r="H965" s="51"/>
    </row>
    <row r="966" spans="1:8" x14ac:dyDescent="0.3">
      <c r="A966" s="21" t="s">
        <v>38</v>
      </c>
      <c r="B966" s="7"/>
      <c r="C966" s="7"/>
      <c r="D966" s="7"/>
      <c r="E966" s="22"/>
      <c r="F966" s="8"/>
      <c r="G966" s="7"/>
      <c r="H966" s="37">
        <f>H945+H952+H958+H964</f>
        <v>12736308.58</v>
      </c>
    </row>
    <row r="967" spans="1:8" x14ac:dyDescent="0.3">
      <c r="A967" s="21" t="s">
        <v>39</v>
      </c>
      <c r="B967" s="7"/>
      <c r="C967" s="7"/>
      <c r="D967" s="7"/>
      <c r="E967" s="22"/>
      <c r="F967" s="8"/>
      <c r="G967" s="7"/>
      <c r="H967" s="52">
        <f>+SUM(H968:H971)</f>
        <v>3814524.41971</v>
      </c>
    </row>
    <row r="968" spans="1:8" x14ac:dyDescent="0.3">
      <c r="A968" s="21"/>
      <c r="B968" s="7"/>
      <c r="C968" s="7"/>
      <c r="D968" s="7"/>
      <c r="E968" s="22"/>
      <c r="F968" s="48" t="s">
        <v>40</v>
      </c>
      <c r="G968" s="53">
        <v>0.23</v>
      </c>
      <c r="H968" s="54">
        <f>+G968*H966</f>
        <v>2929350.9734</v>
      </c>
    </row>
    <row r="969" spans="1:8" x14ac:dyDescent="0.3">
      <c r="A969" s="21"/>
      <c r="B969" s="7"/>
      <c r="C969" s="7"/>
      <c r="D969" s="7"/>
      <c r="E969" s="22"/>
      <c r="F969" s="48" t="s">
        <v>41</v>
      </c>
      <c r="G969" s="53">
        <v>0.01</v>
      </c>
      <c r="H969" s="54">
        <f>+G969*H966</f>
        <v>127363.0858</v>
      </c>
    </row>
    <row r="970" spans="1:8" x14ac:dyDescent="0.3">
      <c r="A970" s="21"/>
      <c r="B970" s="7"/>
      <c r="C970" s="7"/>
      <c r="D970" s="7"/>
      <c r="E970" s="22"/>
      <c r="F970" s="48" t="s">
        <v>42</v>
      </c>
      <c r="G970" s="53">
        <v>0.05</v>
      </c>
      <c r="H970" s="54">
        <f>+G970*H966</f>
        <v>636815.429</v>
      </c>
    </row>
    <row r="971" spans="1:8" x14ac:dyDescent="0.3">
      <c r="A971" s="21"/>
      <c r="B971" s="7"/>
      <c r="C971" s="7"/>
      <c r="D971" s="7"/>
      <c r="E971" s="22"/>
      <c r="F971" s="48" t="s">
        <v>43</v>
      </c>
      <c r="G971" s="53">
        <v>0.19</v>
      </c>
      <c r="H971" s="54">
        <f>+G971*H970</f>
        <v>120994.93150999999</v>
      </c>
    </row>
    <row r="972" spans="1:8" x14ac:dyDescent="0.3">
      <c r="A972" s="21"/>
      <c r="B972" s="7"/>
      <c r="C972" s="7"/>
      <c r="D972" s="7"/>
      <c r="E972" s="22"/>
      <c r="F972" s="726" t="s">
        <v>44</v>
      </c>
      <c r="G972" s="726"/>
      <c r="H972" s="55">
        <f>+ROUND(H966+H967,0)</f>
        <v>16550833</v>
      </c>
    </row>
    <row r="973" spans="1:8" x14ac:dyDescent="0.3">
      <c r="A973" s="21"/>
      <c r="B973" s="7"/>
      <c r="C973" s="7"/>
      <c r="D973" s="7"/>
      <c r="E973" s="22"/>
      <c r="F973" s="8"/>
      <c r="G973" s="7"/>
      <c r="H973" s="56"/>
    </row>
    <row r="974" spans="1:8" ht="16.2" thickBot="1" x14ac:dyDescent="0.35">
      <c r="A974" s="17"/>
      <c r="B974" s="18"/>
      <c r="C974" s="7"/>
      <c r="D974" s="7"/>
      <c r="E974" s="22"/>
      <c r="F974" s="19"/>
      <c r="G974" s="18"/>
      <c r="H974" s="20"/>
    </row>
    <row r="975" spans="1:8" ht="16.2" thickTop="1" x14ac:dyDescent="0.3">
      <c r="A975" s="6"/>
      <c r="B975" s="7"/>
      <c r="C975" s="57"/>
      <c r="D975" s="58"/>
      <c r="E975" s="57"/>
      <c r="F975" s="8"/>
      <c r="G975" s="7"/>
      <c r="H975" s="59"/>
    </row>
    <row r="976" spans="1:8" x14ac:dyDescent="0.3">
      <c r="A976" s="6"/>
      <c r="B976" s="7"/>
      <c r="C976" s="22"/>
      <c r="D976" s="7"/>
      <c r="E976" s="22"/>
      <c r="F976" s="8"/>
      <c r="G976" s="7"/>
      <c r="H976" s="59"/>
    </row>
    <row r="977" spans="1:8" x14ac:dyDescent="0.3">
      <c r="A977" s="6"/>
      <c r="B977" s="7"/>
      <c r="C977" s="22"/>
      <c r="D977" s="7"/>
      <c r="E977" s="22"/>
      <c r="F977" s="8"/>
      <c r="G977" s="7"/>
      <c r="H977" s="59"/>
    </row>
    <row r="978" spans="1:8" x14ac:dyDescent="0.3">
      <c r="A978" s="6"/>
      <c r="B978" s="7"/>
      <c r="C978" s="22"/>
      <c r="D978" s="7"/>
      <c r="E978" s="22"/>
      <c r="F978" s="8"/>
      <c r="G978" s="7"/>
      <c r="H978" s="59"/>
    </row>
    <row r="979" spans="1:8" ht="16.2" thickBot="1" x14ac:dyDescent="0.35">
      <c r="A979" s="6"/>
      <c r="B979" s="7"/>
      <c r="C979" s="7"/>
      <c r="D979" s="7"/>
      <c r="E979" s="22"/>
      <c r="F979" s="699"/>
      <c r="G979" s="699"/>
      <c r="H979" s="700"/>
    </row>
    <row r="980" spans="1:8" ht="16.2" thickBot="1" x14ac:dyDescent="0.35">
      <c r="A980" s="81" t="s">
        <v>45</v>
      </c>
      <c r="B980" s="82"/>
      <c r="C980" s="82"/>
      <c r="D980" s="82"/>
      <c r="E980" s="74"/>
      <c r="F980" s="64" t="s">
        <v>46</v>
      </c>
      <c r="G980" s="63"/>
      <c r="H980" s="65"/>
    </row>
    <row r="981" spans="1:8" x14ac:dyDescent="0.3">
      <c r="A981" s="1"/>
      <c r="B981" s="2"/>
      <c r="C981" s="2"/>
      <c r="D981" s="2"/>
      <c r="E981" s="2"/>
      <c r="F981" s="3"/>
      <c r="G981" s="2"/>
      <c r="H981" s="4"/>
    </row>
    <row r="982" spans="1:8" ht="79.95" customHeight="1" thickBot="1" x14ac:dyDescent="0.55000000000000004">
      <c r="A982" s="727" t="str">
        <f>+$A$2</f>
        <v>REPARACIONES LOCATIVAS LABORATORIO GENETICA REGIONAL NOR OCCIDENTE DEL INSTITUTO NACIONAL DE MEDICINA LEGAL Y CIENCIAS FORENSES.</v>
      </c>
      <c r="B982" s="728"/>
      <c r="C982" s="728"/>
      <c r="D982" s="728"/>
      <c r="E982" s="728"/>
      <c r="F982" s="728"/>
      <c r="G982" s="728"/>
      <c r="H982" s="729"/>
    </row>
    <row r="983" spans="1:8" ht="16.2" thickTop="1" x14ac:dyDescent="0.3">
      <c r="A983" s="704" t="str">
        <f>+$A$3</f>
        <v>PRESUPUESTO SISTEMA ELÉCTRICO, ILUMINACIÓN Y ALARMAS PARA EL PROYECTO DE REPARACIONES LOCATIVAS SEDE MEDELLIN DEL  INSTITUTO NACIONAL DE MEDICINA LEGAL Y CIENCIAS FORENSES</v>
      </c>
      <c r="B983" s="705"/>
      <c r="C983" s="705"/>
      <c r="D983" s="705"/>
      <c r="E983" s="705"/>
      <c r="F983" s="705"/>
      <c r="G983" s="705"/>
      <c r="H983" s="706"/>
    </row>
    <row r="984" spans="1:8" x14ac:dyDescent="0.3">
      <c r="A984" s="707"/>
      <c r="B984" s="708"/>
      <c r="C984" s="708"/>
      <c r="D984" s="708"/>
      <c r="E984" s="708"/>
      <c r="F984" s="708"/>
      <c r="G984" s="708"/>
      <c r="H984" s="709"/>
    </row>
    <row r="985" spans="1:8" x14ac:dyDescent="0.3">
      <c r="A985" s="710" t="s">
        <v>2</v>
      </c>
      <c r="B985" s="711"/>
      <c r="C985" s="711"/>
      <c r="D985" s="711"/>
      <c r="E985" s="711"/>
      <c r="F985" s="711"/>
      <c r="G985" s="711"/>
      <c r="H985" s="712"/>
    </row>
    <row r="986" spans="1:8" x14ac:dyDescent="0.3">
      <c r="A986" s="6"/>
      <c r="B986" s="7"/>
      <c r="C986" s="7"/>
      <c r="D986" s="7"/>
      <c r="E986" s="7"/>
      <c r="F986" s="8"/>
      <c r="G986" s="7"/>
      <c r="H986" s="9"/>
    </row>
    <row r="987" spans="1:8" x14ac:dyDescent="0.3">
      <c r="A987" s="10" t="s">
        <v>3</v>
      </c>
      <c r="B987" s="11" t="str">
        <f>+'[1]BASE DEL PRESUPUESTO'!$B$116</f>
        <v>3.3.20</v>
      </c>
      <c r="C987" s="12" t="s">
        <v>4</v>
      </c>
      <c r="D987" s="11" t="str">
        <f>+'[1]BASE DEL PRESUPUESTO'!$D$116</f>
        <v>UND</v>
      </c>
      <c r="E987" s="13" t="s">
        <v>5</v>
      </c>
      <c r="F987" s="14">
        <f>H1016</f>
        <v>275363.59999999998</v>
      </c>
      <c r="G987" s="12" t="s">
        <v>6</v>
      </c>
      <c r="H987" s="15" t="str">
        <f>+$H$7</f>
        <v>ENERO DE 2026</v>
      </c>
    </row>
    <row r="988" spans="1:8" ht="42.75" customHeight="1" x14ac:dyDescent="0.3">
      <c r="A988" s="16" t="s">
        <v>8</v>
      </c>
      <c r="B988" s="713" t="str">
        <f>+'[1]BASE DEL PRESUPUESTO'!$C$116</f>
        <v>Dampers regulación de caudal en la ductería de 8X8 pulgadas,Incluye; (mano de obra para montaje, empaque para unión, elementos y accesorios necesarios para soporte y anclaje).</v>
      </c>
      <c r="C988" s="713"/>
      <c r="D988" s="713"/>
      <c r="E988" s="713"/>
      <c r="F988" s="713"/>
      <c r="G988" s="713"/>
      <c r="H988" s="714"/>
    </row>
    <row r="989" spans="1:8" ht="16.2" thickBot="1" x14ac:dyDescent="0.35">
      <c r="A989" s="17"/>
      <c r="B989" s="18"/>
      <c r="C989" s="18"/>
      <c r="D989" s="18"/>
      <c r="E989" s="18"/>
      <c r="F989" s="19"/>
      <c r="G989" s="18"/>
      <c r="H989" s="20"/>
    </row>
    <row r="990" spans="1:8" ht="16.2" thickTop="1" x14ac:dyDescent="0.3">
      <c r="A990" s="21" t="s">
        <v>9</v>
      </c>
      <c r="B990" s="7"/>
      <c r="C990" s="7"/>
      <c r="D990" s="7"/>
      <c r="E990" s="22"/>
      <c r="F990" s="8"/>
      <c r="G990" s="7"/>
      <c r="H990" s="9"/>
    </row>
    <row r="991" spans="1:8" x14ac:dyDescent="0.3">
      <c r="A991" s="23" t="s">
        <v>10</v>
      </c>
      <c r="B991" s="24" t="s">
        <v>11</v>
      </c>
      <c r="C991" s="25"/>
      <c r="D991" s="25"/>
      <c r="E991" s="26" t="s">
        <v>12</v>
      </c>
      <c r="F991" s="27" t="s">
        <v>13</v>
      </c>
      <c r="G991" s="26" t="s">
        <v>14</v>
      </c>
      <c r="H991" s="28" t="s">
        <v>15</v>
      </c>
    </row>
    <row r="992" spans="1:8" ht="28.5" customHeight="1" x14ac:dyDescent="0.3">
      <c r="A992" s="29"/>
      <c r="B992" s="735" t="str">
        <f>+'[1]Estudio de Mercado'!$C$346</f>
        <v>Damper regulación de caudal para ductería de 8"X8".</v>
      </c>
      <c r="C992" s="736"/>
      <c r="D992" s="737"/>
      <c r="E992" s="30">
        <v>1</v>
      </c>
      <c r="F992" s="31" t="s">
        <v>13</v>
      </c>
      <c r="G992" s="32">
        <v>272807.59999999998</v>
      </c>
      <c r="H992" s="33">
        <f>+E992*G992</f>
        <v>272807.59999999998</v>
      </c>
    </row>
    <row r="993" spans="1:8" x14ac:dyDescent="0.3">
      <c r="A993" s="29"/>
      <c r="B993" s="715" t="s">
        <v>49</v>
      </c>
      <c r="C993" s="733"/>
      <c r="D993" s="734"/>
      <c r="E993" s="30">
        <v>1</v>
      </c>
      <c r="F993" s="31" t="s">
        <v>18</v>
      </c>
      <c r="G993" s="32">
        <f>'[1]Estudio de Mercado'!$P$234</f>
        <v>2556</v>
      </c>
      <c r="H993" s="33">
        <f>+E993*G993</f>
        <v>2556</v>
      </c>
    </row>
    <row r="994" spans="1:8" x14ac:dyDescent="0.3">
      <c r="A994" s="35"/>
      <c r="B994" s="715"/>
      <c r="C994" s="733"/>
      <c r="D994" s="734"/>
      <c r="E994" s="30"/>
      <c r="F994" s="31"/>
      <c r="G994" s="32"/>
      <c r="H994" s="33">
        <f>+E994*G994</f>
        <v>0</v>
      </c>
    </row>
    <row r="995" spans="1:8" x14ac:dyDescent="0.3">
      <c r="A995" s="21" t="s">
        <v>19</v>
      </c>
      <c r="B995" s="7"/>
      <c r="C995" s="7"/>
      <c r="D995" s="7"/>
      <c r="E995" s="22"/>
      <c r="F995" s="8"/>
      <c r="G995" s="7"/>
      <c r="H995" s="37">
        <f>(SUM(H992:H994))</f>
        <v>275363.59999999998</v>
      </c>
    </row>
    <row r="996" spans="1:8" x14ac:dyDescent="0.3">
      <c r="A996" s="6"/>
      <c r="B996" s="7"/>
      <c r="C996" s="7"/>
      <c r="D996" s="7"/>
      <c r="E996" s="22"/>
      <c r="F996" s="8"/>
      <c r="G996" s="7"/>
      <c r="H996" s="9"/>
    </row>
    <row r="997" spans="1:8" x14ac:dyDescent="0.3">
      <c r="A997" s="21" t="s">
        <v>20</v>
      </c>
      <c r="B997" s="7"/>
      <c r="C997" s="7"/>
      <c r="D997" s="7"/>
      <c r="E997" s="22"/>
      <c r="F997" s="8"/>
      <c r="G997" s="7"/>
      <c r="H997" s="9"/>
    </row>
    <row r="998" spans="1:8" ht="24.75" customHeight="1" x14ac:dyDescent="0.3">
      <c r="A998" s="23" t="s">
        <v>10</v>
      </c>
      <c r="B998" s="26" t="s">
        <v>11</v>
      </c>
      <c r="C998" s="71" t="s">
        <v>12</v>
      </c>
      <c r="D998" s="26" t="s">
        <v>13</v>
      </c>
      <c r="E998" s="718" t="s">
        <v>21</v>
      </c>
      <c r="F998" s="719"/>
      <c r="G998" s="26" t="s">
        <v>47</v>
      </c>
      <c r="H998" s="38" t="s">
        <v>14</v>
      </c>
    </row>
    <row r="999" spans="1:8" ht="49.5" customHeight="1" x14ac:dyDescent="0.3">
      <c r="A999" s="29"/>
      <c r="B999" s="72" t="s">
        <v>23</v>
      </c>
      <c r="C999" s="40">
        <v>1</v>
      </c>
      <c r="D999" s="40" t="s">
        <v>24</v>
      </c>
      <c r="E999" s="720">
        <f>+'[1]1- CUADRILLAS'!$D$47</f>
        <v>53500</v>
      </c>
      <c r="F999" s="721"/>
      <c r="G999" s="41">
        <v>0</v>
      </c>
      <c r="H999" s="42">
        <f>((E999+F999)*C999)*G999</f>
        <v>0</v>
      </c>
    </row>
    <row r="1000" spans="1:8" x14ac:dyDescent="0.3">
      <c r="A1000" s="43"/>
      <c r="B1000" s="44"/>
      <c r="C1000" s="40"/>
      <c r="D1000" s="40"/>
      <c r="E1000" s="722"/>
      <c r="F1000" s="723"/>
      <c r="G1000" s="41"/>
      <c r="H1000" s="42">
        <f>((E1000+F1000)*C1000)*G1000</f>
        <v>0</v>
      </c>
    </row>
    <row r="1001" spans="1:8" x14ac:dyDescent="0.3">
      <c r="A1001" s="43"/>
      <c r="B1001" s="44"/>
      <c r="C1001" s="40"/>
      <c r="D1001" s="40"/>
      <c r="E1001" s="722"/>
      <c r="F1001" s="723"/>
      <c r="G1001" s="40"/>
      <c r="H1001" s="42"/>
    </row>
    <row r="1002" spans="1:8" x14ac:dyDescent="0.3">
      <c r="A1002" s="21" t="s">
        <v>25</v>
      </c>
      <c r="B1002" s="7"/>
      <c r="C1002" s="7"/>
      <c r="D1002" s="7"/>
      <c r="E1002" s="22"/>
      <c r="F1002" s="8"/>
      <c r="G1002" s="7"/>
      <c r="H1002" s="37">
        <f>ROUND(SUM(H999:H1001),0)</f>
        <v>0</v>
      </c>
    </row>
    <row r="1003" spans="1:8" x14ac:dyDescent="0.3">
      <c r="A1003" s="6"/>
      <c r="B1003" s="7"/>
      <c r="C1003" s="7"/>
      <c r="D1003" s="7"/>
      <c r="E1003" s="22"/>
      <c r="F1003" s="8"/>
      <c r="G1003" s="7"/>
      <c r="H1003" s="9"/>
    </row>
    <row r="1004" spans="1:8" x14ac:dyDescent="0.3">
      <c r="A1004" s="21" t="s">
        <v>26</v>
      </c>
      <c r="B1004" s="7"/>
      <c r="C1004" s="7"/>
      <c r="D1004" s="7"/>
      <c r="E1004" s="22"/>
      <c r="F1004" s="8"/>
      <c r="G1004" s="7"/>
      <c r="H1004" s="9"/>
    </row>
    <row r="1005" spans="1:8" x14ac:dyDescent="0.3">
      <c r="A1005" s="23" t="s">
        <v>10</v>
      </c>
      <c r="B1005" s="718" t="s">
        <v>11</v>
      </c>
      <c r="C1005" s="719"/>
      <c r="D1005" s="71" t="s">
        <v>12</v>
      </c>
      <c r="E1005" s="26" t="s">
        <v>13</v>
      </c>
      <c r="F1005" s="27" t="s">
        <v>22</v>
      </c>
      <c r="G1005" s="26" t="s">
        <v>48</v>
      </c>
      <c r="H1005" s="38" t="s">
        <v>14</v>
      </c>
    </row>
    <row r="1006" spans="1:8" x14ac:dyDescent="0.3">
      <c r="A1006" s="43"/>
      <c r="B1006" s="724" t="s">
        <v>28</v>
      </c>
      <c r="C1006" s="725"/>
      <c r="D1006" s="40">
        <v>1</v>
      </c>
      <c r="E1006" s="40" t="s">
        <v>29</v>
      </c>
      <c r="F1006" s="41">
        <v>0.13</v>
      </c>
      <c r="G1006" s="108">
        <f>+H1002*0.1</f>
        <v>0</v>
      </c>
      <c r="H1006" s="42">
        <f>+G1006*D1006*F1006</f>
        <v>0</v>
      </c>
    </row>
    <row r="1007" spans="1:8" x14ac:dyDescent="0.3">
      <c r="A1007" s="43"/>
      <c r="B1007" s="724" t="s">
        <v>51</v>
      </c>
      <c r="C1007" s="725"/>
      <c r="D1007" s="40">
        <v>1</v>
      </c>
      <c r="E1007" s="40" t="s">
        <v>29</v>
      </c>
      <c r="F1007" s="41">
        <v>0</v>
      </c>
      <c r="G1007" s="40">
        <f>'[1]Estudio de Mercado'!$P$476</f>
        <v>20518.208000000002</v>
      </c>
      <c r="H1007" s="42">
        <f>+G1007*D1007*F1007</f>
        <v>0</v>
      </c>
    </row>
    <row r="1008" spans="1:8" x14ac:dyDescent="0.3">
      <c r="A1008" s="21" t="s">
        <v>31</v>
      </c>
      <c r="B1008" s="7"/>
      <c r="C1008" s="7"/>
      <c r="D1008" s="7"/>
      <c r="E1008" s="22"/>
      <c r="F1008" s="8"/>
      <c r="G1008" s="7"/>
      <c r="H1008" s="37">
        <f>ROUND(SUM(H1006:H1007),0)</f>
        <v>0</v>
      </c>
    </row>
    <row r="1009" spans="1:8" x14ac:dyDescent="0.3">
      <c r="A1009" s="6"/>
      <c r="B1009" s="7"/>
      <c r="C1009" s="7"/>
      <c r="D1009" s="7"/>
      <c r="E1009" s="22"/>
      <c r="F1009" s="8"/>
      <c r="G1009" s="7"/>
      <c r="H1009" s="9"/>
    </row>
    <row r="1010" spans="1:8" x14ac:dyDescent="0.3">
      <c r="A1010" s="21" t="s">
        <v>32</v>
      </c>
      <c r="B1010" s="7"/>
      <c r="C1010" s="7"/>
      <c r="D1010" s="7"/>
      <c r="E1010" s="22"/>
      <c r="F1010" s="8"/>
      <c r="G1010" s="7"/>
      <c r="H1010" s="9"/>
    </row>
    <row r="1011" spans="1:8" x14ac:dyDescent="0.3">
      <c r="A1011" s="23" t="s">
        <v>10</v>
      </c>
      <c r="B1011" s="718" t="s">
        <v>11</v>
      </c>
      <c r="C1011" s="719"/>
      <c r="D1011" s="26" t="s">
        <v>13</v>
      </c>
      <c r="E1011" s="26" t="s">
        <v>12</v>
      </c>
      <c r="F1011" s="27" t="s">
        <v>33</v>
      </c>
      <c r="G1011" s="26" t="s">
        <v>34</v>
      </c>
      <c r="H1011" s="38" t="s">
        <v>14</v>
      </c>
    </row>
    <row r="1012" spans="1:8" x14ac:dyDescent="0.3">
      <c r="A1012" s="43"/>
      <c r="B1012" s="724" t="s">
        <v>35</v>
      </c>
      <c r="C1012" s="725"/>
      <c r="D1012" s="40" t="s">
        <v>36</v>
      </c>
      <c r="E1012" s="40">
        <v>1</v>
      </c>
      <c r="F1012" s="45">
        <f>'[1]Estudio de Mercado'!$P$483</f>
        <v>102570</v>
      </c>
      <c r="G1012" s="46">
        <v>0</v>
      </c>
      <c r="H1012" s="42">
        <f>+F1012*G1012</f>
        <v>0</v>
      </c>
    </row>
    <row r="1013" spans="1:8" x14ac:dyDescent="0.3">
      <c r="A1013" s="43"/>
      <c r="B1013" s="724"/>
      <c r="C1013" s="725"/>
      <c r="D1013" s="47"/>
      <c r="E1013" s="47"/>
      <c r="F1013" s="48"/>
      <c r="G1013" s="49"/>
      <c r="H1013" s="42"/>
    </row>
    <row r="1014" spans="1:8" x14ac:dyDescent="0.3">
      <c r="A1014" s="21" t="s">
        <v>37</v>
      </c>
      <c r="B1014" s="7"/>
      <c r="C1014" s="7"/>
      <c r="D1014" s="7"/>
      <c r="E1014" s="22"/>
      <c r="F1014" s="8"/>
      <c r="G1014" s="7"/>
      <c r="H1014" s="37">
        <f>ROUND(SUM(H1012:H1013),0)</f>
        <v>0</v>
      </c>
    </row>
    <row r="1015" spans="1:8" x14ac:dyDescent="0.3">
      <c r="A1015" s="21"/>
      <c r="B1015" s="7"/>
      <c r="C1015" s="7"/>
      <c r="D1015" s="7"/>
      <c r="E1015" s="50"/>
      <c r="F1015" s="8"/>
      <c r="G1015" s="7"/>
      <c r="H1015" s="51"/>
    </row>
    <row r="1016" spans="1:8" x14ac:dyDescent="0.3">
      <c r="A1016" s="21" t="s">
        <v>38</v>
      </c>
      <c r="B1016" s="7"/>
      <c r="C1016" s="7"/>
      <c r="D1016" s="7"/>
      <c r="E1016" s="22"/>
      <c r="F1016" s="8"/>
      <c r="G1016" s="7"/>
      <c r="H1016" s="37">
        <f>H995+H1002+H1008+H1014</f>
        <v>275363.59999999998</v>
      </c>
    </row>
    <row r="1017" spans="1:8" x14ac:dyDescent="0.3">
      <c r="A1017" s="21" t="s">
        <v>39</v>
      </c>
      <c r="B1017" s="7"/>
      <c r="C1017" s="7"/>
      <c r="D1017" s="7"/>
      <c r="E1017" s="22"/>
      <c r="F1017" s="8"/>
      <c r="G1017" s="7"/>
      <c r="H1017" s="52">
        <f>+SUM(H1018:H1021)</f>
        <v>82471.398199999996</v>
      </c>
    </row>
    <row r="1018" spans="1:8" x14ac:dyDescent="0.3">
      <c r="A1018" s="21"/>
      <c r="B1018" s="7"/>
      <c r="C1018" s="7"/>
      <c r="D1018" s="7"/>
      <c r="E1018" s="22"/>
      <c r="F1018" s="48" t="s">
        <v>40</v>
      </c>
      <c r="G1018" s="53">
        <v>0.23</v>
      </c>
      <c r="H1018" s="54">
        <f>+G1018*H1016</f>
        <v>63333.627999999997</v>
      </c>
    </row>
    <row r="1019" spans="1:8" x14ac:dyDescent="0.3">
      <c r="A1019" s="21"/>
      <c r="B1019" s="7"/>
      <c r="C1019" s="7"/>
      <c r="D1019" s="7"/>
      <c r="E1019" s="22"/>
      <c r="F1019" s="48" t="s">
        <v>41</v>
      </c>
      <c r="G1019" s="53">
        <v>0.01</v>
      </c>
      <c r="H1019" s="54">
        <f>+G1019*H1016</f>
        <v>2753.636</v>
      </c>
    </row>
    <row r="1020" spans="1:8" x14ac:dyDescent="0.3">
      <c r="A1020" s="21"/>
      <c r="B1020" s="7"/>
      <c r="C1020" s="7"/>
      <c r="D1020" s="7"/>
      <c r="E1020" s="22"/>
      <c r="F1020" s="48" t="s">
        <v>42</v>
      </c>
      <c r="G1020" s="53">
        <v>0.05</v>
      </c>
      <c r="H1020" s="54">
        <f>+G1020*H1016</f>
        <v>13768.18</v>
      </c>
    </row>
    <row r="1021" spans="1:8" x14ac:dyDescent="0.3">
      <c r="A1021" s="21"/>
      <c r="B1021" s="7"/>
      <c r="C1021" s="7"/>
      <c r="D1021" s="7"/>
      <c r="E1021" s="22"/>
      <c r="F1021" s="48" t="s">
        <v>43</v>
      </c>
      <c r="G1021" s="53">
        <v>0.19</v>
      </c>
      <c r="H1021" s="54">
        <f>+G1021*H1020</f>
        <v>2615.9542000000001</v>
      </c>
    </row>
    <row r="1022" spans="1:8" x14ac:dyDescent="0.3">
      <c r="A1022" s="21"/>
      <c r="B1022" s="7"/>
      <c r="C1022" s="7"/>
      <c r="D1022" s="7"/>
      <c r="E1022" s="22"/>
      <c r="F1022" s="726" t="s">
        <v>44</v>
      </c>
      <c r="G1022" s="726"/>
      <c r="H1022" s="55">
        <f>+ROUND(H1016+H1017,0)</f>
        <v>357835</v>
      </c>
    </row>
    <row r="1023" spans="1:8" x14ac:dyDescent="0.3">
      <c r="A1023" s="21"/>
      <c r="B1023" s="7"/>
      <c r="C1023" s="7"/>
      <c r="D1023" s="7"/>
      <c r="E1023" s="22"/>
      <c r="F1023" s="8"/>
      <c r="G1023" s="7"/>
      <c r="H1023" s="56"/>
    </row>
    <row r="1024" spans="1:8" ht="16.2" thickBot="1" x14ac:dyDescent="0.35">
      <c r="A1024" s="17"/>
      <c r="B1024" s="18"/>
      <c r="C1024" s="7"/>
      <c r="D1024" s="7"/>
      <c r="E1024" s="22"/>
      <c r="F1024" s="19"/>
      <c r="G1024" s="18"/>
      <c r="H1024" s="20"/>
    </row>
    <row r="1025" spans="1:8" ht="16.2" thickTop="1" x14ac:dyDescent="0.3">
      <c r="A1025" s="6"/>
      <c r="B1025" s="7"/>
      <c r="C1025" s="57"/>
      <c r="D1025" s="58"/>
      <c r="E1025" s="57"/>
      <c r="F1025" s="8"/>
      <c r="G1025" s="7"/>
      <c r="H1025" s="59"/>
    </row>
    <row r="1026" spans="1:8" x14ac:dyDescent="0.3">
      <c r="A1026" s="6"/>
      <c r="B1026" s="7"/>
      <c r="C1026" s="22"/>
      <c r="D1026" s="7"/>
      <c r="E1026" s="22"/>
      <c r="F1026" s="8"/>
      <c r="G1026" s="7"/>
      <c r="H1026" s="59"/>
    </row>
    <row r="1027" spans="1:8" x14ac:dyDescent="0.3">
      <c r="A1027" s="6"/>
      <c r="B1027" s="7"/>
      <c r="C1027" s="22"/>
      <c r="D1027" s="7"/>
      <c r="E1027" s="22"/>
      <c r="F1027" s="8"/>
      <c r="G1027" s="7"/>
      <c r="H1027" s="59"/>
    </row>
    <row r="1028" spans="1:8" x14ac:dyDescent="0.3">
      <c r="A1028" s="6"/>
      <c r="B1028" s="7"/>
      <c r="C1028" s="22"/>
      <c r="D1028" s="7"/>
      <c r="E1028" s="22"/>
      <c r="F1028" s="8"/>
      <c r="G1028" s="7"/>
      <c r="H1028" s="59"/>
    </row>
    <row r="1029" spans="1:8" ht="16.2" thickBot="1" x14ac:dyDescent="0.35">
      <c r="A1029" s="62"/>
      <c r="B1029" s="63"/>
      <c r="C1029" s="63"/>
      <c r="D1029" s="63"/>
      <c r="E1029" s="74"/>
      <c r="F1029" s="699"/>
      <c r="G1029" s="699"/>
      <c r="H1029" s="700"/>
    </row>
    <row r="1030" spans="1:8" ht="16.2" thickBot="1" x14ac:dyDescent="0.35">
      <c r="A1030" s="6" t="s">
        <v>45</v>
      </c>
      <c r="B1030" s="7"/>
      <c r="C1030" s="7"/>
      <c r="D1030" s="7"/>
      <c r="E1030" s="22"/>
      <c r="F1030" s="8" t="s">
        <v>46</v>
      </c>
      <c r="G1030" s="7"/>
      <c r="H1030" s="9"/>
    </row>
    <row r="1031" spans="1:8" x14ac:dyDescent="0.3">
      <c r="A1031" s="1"/>
      <c r="B1031" s="2"/>
      <c r="C1031" s="2"/>
      <c r="D1031" s="2"/>
      <c r="E1031" s="2"/>
      <c r="F1031" s="3"/>
      <c r="G1031" s="2"/>
      <c r="H1031" s="4"/>
    </row>
    <row r="1032" spans="1:8" ht="97.95" customHeight="1" thickBot="1" x14ac:dyDescent="0.55000000000000004">
      <c r="A1032" s="727" t="str">
        <f>+$A$2</f>
        <v>REPARACIONES LOCATIVAS LABORATORIO GENETICA REGIONAL NOR OCCIDENTE DEL INSTITUTO NACIONAL DE MEDICINA LEGAL Y CIENCIAS FORENSES.</v>
      </c>
      <c r="B1032" s="728"/>
      <c r="C1032" s="728"/>
      <c r="D1032" s="728"/>
      <c r="E1032" s="728"/>
      <c r="F1032" s="728"/>
      <c r="G1032" s="728"/>
      <c r="H1032" s="729"/>
    </row>
    <row r="1033" spans="1:8" ht="16.2" thickTop="1" x14ac:dyDescent="0.3">
      <c r="A1033" s="704" t="str">
        <f>+$A$3</f>
        <v>PRESUPUESTO SISTEMA ELÉCTRICO, ILUMINACIÓN Y ALARMAS PARA EL PROYECTO DE REPARACIONES LOCATIVAS SEDE MEDELLIN DEL  INSTITUTO NACIONAL DE MEDICINA LEGAL Y CIENCIAS FORENSES</v>
      </c>
      <c r="B1033" s="705"/>
      <c r="C1033" s="705"/>
      <c r="D1033" s="705"/>
      <c r="E1033" s="705"/>
      <c r="F1033" s="705"/>
      <c r="G1033" s="705"/>
      <c r="H1033" s="706"/>
    </row>
    <row r="1034" spans="1:8" x14ac:dyDescent="0.3">
      <c r="A1034" s="707"/>
      <c r="B1034" s="708"/>
      <c r="C1034" s="708"/>
      <c r="D1034" s="708"/>
      <c r="E1034" s="708"/>
      <c r="F1034" s="708"/>
      <c r="G1034" s="708"/>
      <c r="H1034" s="709"/>
    </row>
    <row r="1035" spans="1:8" x14ac:dyDescent="0.3">
      <c r="A1035" s="710" t="s">
        <v>2</v>
      </c>
      <c r="B1035" s="711"/>
      <c r="C1035" s="711"/>
      <c r="D1035" s="711"/>
      <c r="E1035" s="711"/>
      <c r="F1035" s="711"/>
      <c r="G1035" s="711"/>
      <c r="H1035" s="712"/>
    </row>
    <row r="1036" spans="1:8" x14ac:dyDescent="0.3">
      <c r="A1036" s="6"/>
      <c r="B1036" s="7"/>
      <c r="C1036" s="7"/>
      <c r="D1036" s="7"/>
      <c r="E1036" s="7"/>
      <c r="F1036" s="8"/>
      <c r="G1036" s="7"/>
      <c r="H1036" s="9"/>
    </row>
    <row r="1037" spans="1:8" x14ac:dyDescent="0.3">
      <c r="A1037" s="10" t="s">
        <v>3</v>
      </c>
      <c r="B1037" s="11" t="str">
        <f>+'[1]BASE DEL PRESUPUESTO'!$B$117</f>
        <v>3.3.21</v>
      </c>
      <c r="C1037" s="12" t="s">
        <v>4</v>
      </c>
      <c r="D1037" s="11" t="str">
        <f>+'[1]BASE DEL PRESUPUESTO'!$D$117</f>
        <v>UND</v>
      </c>
      <c r="E1037" s="13" t="s">
        <v>5</v>
      </c>
      <c r="F1037" s="14">
        <f>H1066</f>
        <v>12736308.58</v>
      </c>
      <c r="G1037" s="12" t="s">
        <v>6</v>
      </c>
      <c r="H1037" s="15" t="str">
        <f>+$H$7</f>
        <v>ENERO DE 2026</v>
      </c>
    </row>
    <row r="1038" spans="1:8" ht="220.2" customHeight="1" x14ac:dyDescent="0.3">
      <c r="A1038" s="16" t="s">
        <v>8</v>
      </c>
      <c r="B1038" s="713" t="str">
        <f>+'[1]BASE DEL PRESUPUESTO'!$C$117</f>
        <v xml:space="preserve">Suministro de materiales , instalacion  y mano de obra de  Sistema de inyeccion de aire debidamente aislada termicamente  con ventilador centrífugo de mínimo 300 CFM de un nivel sonoro dentro del laboratorio máximo de 70 dB , con motor trifàsico/bifàsico  208V, 60HZ,, con su respectivo banco de filtros con gran capacidad para el tratamiento de olores y retención de compuestos volátiles. El sistema de filtración consiste en: prefiltros pleat o similar para retención de particulas con una eficiencia de 30%, filtros de carbón activado tipo granular o peletizado para retención de olores y vapores con un tiempo de residencia no inferior a 0,05 segundos. El ventilador centrífugo debe tener la presión suficiente para mantener el caudal nominal con una saturación del banco de filtros que produzca una caida de presión en el sistema filtrante de 4 pulgadas de agua, mas las caidas de presión por la distancia y figuras de la ductería.  Dentro del presupuesto se debe considerar una base soporte en angulo o pertfil cuadrado con la suficiente resistencia para soportar el equipo en operanción sin que se presente vibración, El banco de filtros debe estar dotado de manómetros que nos indiquen la diferencia de presión entre areas de filtración en pulgadas de agua.  La UD debe pintarse (color a convenir), tambien se debe considerar dentro del presupuesta la construcciòn de una base soporte en concreto ,  y una base soporte  en angulo o pertfil cuadrado de una altura de minimo 0,1 MLcon la suficiente resistencia para soportar el equipo en operanción sin que se presente vibración, debidamente anclada y soportada.. Incluye arrancador directo con pulsador de encendido y apagado del ventilador, el cual debe quedar instalado dentro del àrea, se debe incluir dentro del presupuesto la instalaciòn de acometida del arracador al motoventilador, incluyendo cabelado, canalela, ducterìa (norma RETIE)  </v>
      </c>
      <c r="C1038" s="713"/>
      <c r="D1038" s="713"/>
      <c r="E1038" s="713"/>
      <c r="F1038" s="713"/>
      <c r="G1038" s="713"/>
      <c r="H1038" s="714"/>
    </row>
    <row r="1039" spans="1:8" ht="16.2" thickBot="1" x14ac:dyDescent="0.35">
      <c r="A1039" s="17"/>
      <c r="B1039" s="18"/>
      <c r="C1039" s="18"/>
      <c r="D1039" s="18"/>
      <c r="E1039" s="18"/>
      <c r="F1039" s="19"/>
      <c r="G1039" s="18"/>
      <c r="H1039" s="20"/>
    </row>
    <row r="1040" spans="1:8" ht="16.2" thickTop="1" x14ac:dyDescent="0.3">
      <c r="A1040" s="21" t="s">
        <v>9</v>
      </c>
      <c r="B1040" s="7"/>
      <c r="C1040" s="7"/>
      <c r="D1040" s="7"/>
      <c r="E1040" s="22"/>
      <c r="F1040" s="8"/>
      <c r="G1040" s="7"/>
      <c r="H1040" s="9"/>
    </row>
    <row r="1041" spans="1:8" x14ac:dyDescent="0.3">
      <c r="A1041" s="23" t="s">
        <v>10</v>
      </c>
      <c r="B1041" s="24" t="s">
        <v>11</v>
      </c>
      <c r="C1041" s="25"/>
      <c r="D1041" s="25"/>
      <c r="E1041" s="26" t="s">
        <v>12</v>
      </c>
      <c r="F1041" s="27" t="s">
        <v>13</v>
      </c>
      <c r="G1041" s="26" t="s">
        <v>14</v>
      </c>
      <c r="H1041" s="28" t="s">
        <v>15</v>
      </c>
    </row>
    <row r="1042" spans="1:8" ht="329.4" customHeight="1" x14ac:dyDescent="0.3">
      <c r="A1042" s="29"/>
      <c r="B1042" s="786" t="str">
        <f>+'[1]Estudio de Mercado'!$C$280</f>
        <v xml:space="preserve">Suministro de materiales , instalacion  y mano de obra de Suministro, instalacion de Sistema de inyeccion de aire debidamente aislada termicamente  con ventilador centrífugo de mínimo 300 CFM de un nivel sonoro dentro del laboratorio máximo de 70 dB , con motor trifàsico/bifàsico  208V, 60HZ,, con su respectivo banco de filtros con gran capacidad para el tratamiento de olores y retención de compuestos volátiles. El sistema de filtración consiste en: prefiltros pleat o similar para retención de particulas con una eficiencia de 30%, filtros de carbón activado tipo granular o peletizado para retención de olores y vapores con un tiempo de residencia no inferior a 0,05 segundos. El ventilador centrífugo debe tener la presión suficiente para mantener el caudal nominal con una saturación del banco de filtros que produzca una caida de presión en el sistema filtrante de 4 pulgadas de agua, mas las caidas de presión por la distancia y figuras de la ductería.  Dentro del presupuesto se debe considerar una base soporte en angulo o pertfil cuadrado con la suficiente resistencia para soportar el equipo en operanción sin que se presente vibración, El banco de filtros debe estar dotado de manómetros que nos indiquen la diferencia de presión entre areas de filtración en pulgadas de agua.  La UD debe pintarse (color a convenir), tambien se debe considerar dentro del presupuesta la construcciòn de una base soporte en concreto ,  y una base soporte  en angulo o pertfil cuadrado de una altura de minimo 0,1 MLcon la suficiente resistencia para soportar el equipo en operanción sin que se presente vibración, debidamente anclada y soportada.. Incluye arrancador directo con pulsador de encendido y apagado del ventilador, el cual debe quedar instalado dentro del àrea, se debe incluir dentro del presupuesto la instalaciòn de acometida del arracador al motoventilador, incluyendo cabelado, canalela, ducterìa (norma RETIE)  </v>
      </c>
      <c r="C1042" s="787"/>
      <c r="D1042" s="788"/>
      <c r="E1042" s="30">
        <v>1</v>
      </c>
      <c r="F1042" s="31" t="s">
        <v>13</v>
      </c>
      <c r="G1042" s="32">
        <v>12513359.58</v>
      </c>
      <c r="H1042" s="33">
        <f>+E1042*G1042</f>
        <v>12513359.58</v>
      </c>
    </row>
    <row r="1043" spans="1:8" x14ac:dyDescent="0.3">
      <c r="A1043" s="29"/>
      <c r="B1043" s="715" t="s">
        <v>49</v>
      </c>
      <c r="C1043" s="733"/>
      <c r="D1043" s="734"/>
      <c r="E1043" s="30">
        <v>1</v>
      </c>
      <c r="F1043" s="31" t="s">
        <v>18</v>
      </c>
      <c r="G1043" s="32">
        <f>'[1]Estudio de Mercado'!$P$234</f>
        <v>2556</v>
      </c>
      <c r="H1043" s="33">
        <f>+E1043*G1043</f>
        <v>2556</v>
      </c>
    </row>
    <row r="1044" spans="1:8" x14ac:dyDescent="0.3">
      <c r="A1044" s="35"/>
      <c r="B1044" s="715"/>
      <c r="C1044" s="733"/>
      <c r="D1044" s="734"/>
      <c r="E1044" s="30"/>
      <c r="F1044" s="31"/>
      <c r="G1044" s="32"/>
      <c r="H1044" s="33">
        <f>+E1044*G1044</f>
        <v>0</v>
      </c>
    </row>
    <row r="1045" spans="1:8" x14ac:dyDescent="0.3">
      <c r="A1045" s="21" t="s">
        <v>19</v>
      </c>
      <c r="B1045" s="7"/>
      <c r="C1045" s="7"/>
      <c r="D1045" s="7"/>
      <c r="E1045" s="22"/>
      <c r="F1045" s="8"/>
      <c r="G1045" s="7"/>
      <c r="H1045" s="37">
        <f>(SUM(H1042:H1044))</f>
        <v>12515915.58</v>
      </c>
    </row>
    <row r="1046" spans="1:8" x14ac:dyDescent="0.3">
      <c r="A1046" s="6"/>
      <c r="B1046" s="7"/>
      <c r="C1046" s="7"/>
      <c r="D1046" s="7"/>
      <c r="E1046" s="22"/>
      <c r="F1046" s="8"/>
      <c r="G1046" s="7"/>
      <c r="H1046" s="9"/>
    </row>
    <row r="1047" spans="1:8" x14ac:dyDescent="0.3">
      <c r="A1047" s="21" t="s">
        <v>20</v>
      </c>
      <c r="B1047" s="7"/>
      <c r="C1047" s="7"/>
      <c r="D1047" s="7"/>
      <c r="E1047" s="22"/>
      <c r="F1047" s="8"/>
      <c r="G1047" s="7"/>
      <c r="H1047" s="9"/>
    </row>
    <row r="1048" spans="1:8" ht="24.75" customHeight="1" x14ac:dyDescent="0.3">
      <c r="A1048" s="23" t="s">
        <v>10</v>
      </c>
      <c r="B1048" s="26" t="s">
        <v>11</v>
      </c>
      <c r="C1048" s="71" t="s">
        <v>12</v>
      </c>
      <c r="D1048" s="26" t="s">
        <v>13</v>
      </c>
      <c r="E1048" s="718" t="s">
        <v>21</v>
      </c>
      <c r="F1048" s="719"/>
      <c r="G1048" s="26" t="s">
        <v>47</v>
      </c>
      <c r="H1048" s="38" t="s">
        <v>14</v>
      </c>
    </row>
    <row r="1049" spans="1:8" ht="42.75" customHeight="1" x14ac:dyDescent="0.3">
      <c r="A1049" s="29"/>
      <c r="B1049" s="72" t="s">
        <v>23</v>
      </c>
      <c r="C1049" s="40">
        <v>1</v>
      </c>
      <c r="D1049" s="40" t="s">
        <v>24</v>
      </c>
      <c r="E1049" s="720">
        <f>+'[1]1- CUADRILLAS'!$D$47</f>
        <v>53500</v>
      </c>
      <c r="F1049" s="721"/>
      <c r="G1049" s="41">
        <v>3</v>
      </c>
      <c r="H1049" s="42">
        <f>((E1049+F1049)*C1049)*G1049</f>
        <v>160500</v>
      </c>
    </row>
    <row r="1050" spans="1:8" x14ac:dyDescent="0.3">
      <c r="A1050" s="43"/>
      <c r="B1050" s="44"/>
      <c r="C1050" s="40"/>
      <c r="D1050" s="40"/>
      <c r="E1050" s="722"/>
      <c r="F1050" s="723"/>
      <c r="G1050" s="41"/>
      <c r="H1050" s="42">
        <f>((E1050+F1050)*C1050)*G1050</f>
        <v>0</v>
      </c>
    </row>
    <row r="1051" spans="1:8" x14ac:dyDescent="0.3">
      <c r="A1051" s="43"/>
      <c r="B1051" s="44"/>
      <c r="C1051" s="40"/>
      <c r="D1051" s="40"/>
      <c r="E1051" s="722"/>
      <c r="F1051" s="723"/>
      <c r="G1051" s="40"/>
      <c r="H1051" s="42"/>
    </row>
    <row r="1052" spans="1:8" x14ac:dyDescent="0.3">
      <c r="A1052" s="21" t="s">
        <v>25</v>
      </c>
      <c r="B1052" s="7"/>
      <c r="C1052" s="7"/>
      <c r="D1052" s="7"/>
      <c r="E1052" s="22"/>
      <c r="F1052" s="8"/>
      <c r="G1052" s="7"/>
      <c r="H1052" s="37">
        <f>(SUM(H1049:H1051))</f>
        <v>160500</v>
      </c>
    </row>
    <row r="1053" spans="1:8" x14ac:dyDescent="0.3">
      <c r="A1053" s="6"/>
      <c r="B1053" s="7"/>
      <c r="C1053" s="7"/>
      <c r="D1053" s="7"/>
      <c r="E1053" s="22"/>
      <c r="F1053" s="8"/>
      <c r="G1053" s="7"/>
      <c r="H1053" s="9"/>
    </row>
    <row r="1054" spans="1:8" x14ac:dyDescent="0.3">
      <c r="A1054" s="21" t="s">
        <v>26</v>
      </c>
      <c r="B1054" s="7"/>
      <c r="C1054" s="7"/>
      <c r="D1054" s="7"/>
      <c r="E1054" s="22"/>
      <c r="F1054" s="8"/>
      <c r="G1054" s="7"/>
      <c r="H1054" s="9"/>
    </row>
    <row r="1055" spans="1:8" x14ac:dyDescent="0.3">
      <c r="A1055" s="23" t="s">
        <v>10</v>
      </c>
      <c r="B1055" s="718" t="s">
        <v>11</v>
      </c>
      <c r="C1055" s="719"/>
      <c r="D1055" s="71" t="s">
        <v>12</v>
      </c>
      <c r="E1055" s="26" t="s">
        <v>13</v>
      </c>
      <c r="F1055" s="27" t="s">
        <v>22</v>
      </c>
      <c r="G1055" s="26" t="s">
        <v>48</v>
      </c>
      <c r="H1055" s="38" t="s">
        <v>14</v>
      </c>
    </row>
    <row r="1056" spans="1:8" x14ac:dyDescent="0.3">
      <c r="A1056" s="43"/>
      <c r="B1056" s="724" t="s">
        <v>28</v>
      </c>
      <c r="C1056" s="725"/>
      <c r="D1056" s="40">
        <v>1</v>
      </c>
      <c r="E1056" s="40" t="s">
        <v>29</v>
      </c>
      <c r="F1056" s="41">
        <v>0.6</v>
      </c>
      <c r="G1056" s="108">
        <f>+H1052*0.1</f>
        <v>16050</v>
      </c>
      <c r="H1056" s="42">
        <f>+G1056*D1056*F1056</f>
        <v>9630</v>
      </c>
    </row>
    <row r="1057" spans="1:8" x14ac:dyDescent="0.3">
      <c r="A1057" s="43"/>
      <c r="B1057" s="724" t="s">
        <v>51</v>
      </c>
      <c r="C1057" s="725"/>
      <c r="D1057" s="40">
        <v>1</v>
      </c>
      <c r="E1057" s="40" t="s">
        <v>29</v>
      </c>
      <c r="F1057" s="41">
        <v>0.95</v>
      </c>
      <c r="G1057" s="40">
        <f>'[1]Estudio de Mercado'!$P$476</f>
        <v>20518.208000000002</v>
      </c>
      <c r="H1057" s="42">
        <f>+G1057*D1057*F1057</f>
        <v>19492.297600000002</v>
      </c>
    </row>
    <row r="1058" spans="1:8" x14ac:dyDescent="0.3">
      <c r="A1058" s="21" t="s">
        <v>31</v>
      </c>
      <c r="B1058" s="7"/>
      <c r="C1058" s="7"/>
      <c r="D1058" s="7"/>
      <c r="E1058" s="22"/>
      <c r="F1058" s="8"/>
      <c r="G1058" s="7"/>
      <c r="H1058" s="37">
        <f>ROUND(SUM(H1056:H1057),0)</f>
        <v>29122</v>
      </c>
    </row>
    <row r="1059" spans="1:8" x14ac:dyDescent="0.3">
      <c r="A1059" s="6"/>
      <c r="B1059" s="7"/>
      <c r="C1059" s="7"/>
      <c r="D1059" s="7"/>
      <c r="E1059" s="22"/>
      <c r="F1059" s="8"/>
      <c r="G1059" s="7"/>
      <c r="H1059" s="9"/>
    </row>
    <row r="1060" spans="1:8" x14ac:dyDescent="0.3">
      <c r="A1060" s="21" t="s">
        <v>32</v>
      </c>
      <c r="B1060" s="7"/>
      <c r="C1060" s="7"/>
      <c r="D1060" s="7"/>
      <c r="E1060" s="22"/>
      <c r="F1060" s="8"/>
      <c r="G1060" s="7"/>
      <c r="H1060" s="9"/>
    </row>
    <row r="1061" spans="1:8" x14ac:dyDescent="0.3">
      <c r="A1061" s="23" t="s">
        <v>10</v>
      </c>
      <c r="B1061" s="718" t="s">
        <v>11</v>
      </c>
      <c r="C1061" s="719"/>
      <c r="D1061" s="26" t="s">
        <v>13</v>
      </c>
      <c r="E1061" s="26" t="s">
        <v>12</v>
      </c>
      <c r="F1061" s="27" t="s">
        <v>33</v>
      </c>
      <c r="G1061" s="26" t="s">
        <v>34</v>
      </c>
      <c r="H1061" s="38" t="s">
        <v>14</v>
      </c>
    </row>
    <row r="1062" spans="1:8" x14ac:dyDescent="0.3">
      <c r="A1062" s="43"/>
      <c r="B1062" s="724" t="s">
        <v>35</v>
      </c>
      <c r="C1062" s="725"/>
      <c r="D1062" s="40" t="s">
        <v>36</v>
      </c>
      <c r="E1062" s="40">
        <v>1</v>
      </c>
      <c r="F1062" s="45">
        <f>'[1]Estudio de Mercado'!$P$483</f>
        <v>102570</v>
      </c>
      <c r="G1062" s="46">
        <v>0.3</v>
      </c>
      <c r="H1062" s="42">
        <f>+F1062*G1062</f>
        <v>30771</v>
      </c>
    </row>
    <row r="1063" spans="1:8" x14ac:dyDescent="0.3">
      <c r="A1063" s="43"/>
      <c r="B1063" s="724"/>
      <c r="C1063" s="725"/>
      <c r="D1063" s="47"/>
      <c r="E1063" s="47"/>
      <c r="F1063" s="48"/>
      <c r="G1063" s="49"/>
      <c r="H1063" s="42"/>
    </row>
    <row r="1064" spans="1:8" x14ac:dyDescent="0.3">
      <c r="A1064" s="21" t="s">
        <v>37</v>
      </c>
      <c r="B1064" s="7"/>
      <c r="C1064" s="7"/>
      <c r="D1064" s="7"/>
      <c r="E1064" s="22"/>
      <c r="F1064" s="8"/>
      <c r="G1064" s="7"/>
      <c r="H1064" s="37">
        <f>ROUND(SUM(H1062:H1063),0)</f>
        <v>30771</v>
      </c>
    </row>
    <row r="1065" spans="1:8" x14ac:dyDescent="0.3">
      <c r="A1065" s="21"/>
      <c r="B1065" s="7"/>
      <c r="C1065" s="7"/>
      <c r="D1065" s="7"/>
      <c r="E1065" s="50"/>
      <c r="F1065" s="8"/>
      <c r="G1065" s="7"/>
      <c r="H1065" s="51"/>
    </row>
    <row r="1066" spans="1:8" x14ac:dyDescent="0.3">
      <c r="A1066" s="21" t="s">
        <v>38</v>
      </c>
      <c r="B1066" s="7"/>
      <c r="C1066" s="7"/>
      <c r="D1066" s="7"/>
      <c r="E1066" s="22"/>
      <c r="F1066" s="8"/>
      <c r="G1066" s="7"/>
      <c r="H1066" s="37">
        <f>H1045+H1052+H1058+H1064</f>
        <v>12736308.58</v>
      </c>
    </row>
    <row r="1067" spans="1:8" x14ac:dyDescent="0.3">
      <c r="A1067" s="21" t="s">
        <v>39</v>
      </c>
      <c r="B1067" s="7"/>
      <c r="C1067" s="7"/>
      <c r="D1067" s="7"/>
      <c r="E1067" s="22"/>
      <c r="F1067" s="8"/>
      <c r="G1067" s="7"/>
      <c r="H1067" s="52">
        <f>+SUM(H1068:H1071)</f>
        <v>3814524.41971</v>
      </c>
    </row>
    <row r="1068" spans="1:8" x14ac:dyDescent="0.3">
      <c r="A1068" s="21"/>
      <c r="B1068" s="7"/>
      <c r="C1068" s="7"/>
      <c r="D1068" s="7"/>
      <c r="E1068" s="22"/>
      <c r="F1068" s="48" t="s">
        <v>40</v>
      </c>
      <c r="G1068" s="53">
        <v>0.23</v>
      </c>
      <c r="H1068" s="54">
        <f>+G1068*H1066</f>
        <v>2929350.9734</v>
      </c>
    </row>
    <row r="1069" spans="1:8" x14ac:dyDescent="0.3">
      <c r="A1069" s="21"/>
      <c r="B1069" s="7"/>
      <c r="C1069" s="7"/>
      <c r="D1069" s="7"/>
      <c r="E1069" s="22"/>
      <c r="F1069" s="48" t="s">
        <v>41</v>
      </c>
      <c r="G1069" s="53">
        <v>0.01</v>
      </c>
      <c r="H1069" s="54">
        <f>+G1069*H1066</f>
        <v>127363.0858</v>
      </c>
    </row>
    <row r="1070" spans="1:8" x14ac:dyDescent="0.3">
      <c r="A1070" s="21"/>
      <c r="B1070" s="7"/>
      <c r="C1070" s="7"/>
      <c r="D1070" s="7"/>
      <c r="E1070" s="22"/>
      <c r="F1070" s="48" t="s">
        <v>42</v>
      </c>
      <c r="G1070" s="53">
        <v>0.05</v>
      </c>
      <c r="H1070" s="54">
        <f>+G1070*H1066</f>
        <v>636815.429</v>
      </c>
    </row>
    <row r="1071" spans="1:8" x14ac:dyDescent="0.3">
      <c r="A1071" s="21"/>
      <c r="B1071" s="7"/>
      <c r="C1071" s="7"/>
      <c r="D1071" s="7"/>
      <c r="E1071" s="22"/>
      <c r="F1071" s="48" t="s">
        <v>43</v>
      </c>
      <c r="G1071" s="53">
        <v>0.19</v>
      </c>
      <c r="H1071" s="54">
        <f>+G1071*H1070</f>
        <v>120994.93150999999</v>
      </c>
    </row>
    <row r="1072" spans="1:8" x14ac:dyDescent="0.3">
      <c r="A1072" s="21"/>
      <c r="B1072" s="7"/>
      <c r="C1072" s="7"/>
      <c r="D1072" s="7"/>
      <c r="E1072" s="22"/>
      <c r="F1072" s="726" t="s">
        <v>44</v>
      </c>
      <c r="G1072" s="726"/>
      <c r="H1072" s="55">
        <f>+ROUND(H1066+H1067,0)</f>
        <v>16550833</v>
      </c>
    </row>
    <row r="1073" spans="1:8" x14ac:dyDescent="0.3">
      <c r="A1073" s="21"/>
      <c r="B1073" s="7"/>
      <c r="C1073" s="7"/>
      <c r="D1073" s="7"/>
      <c r="E1073" s="22"/>
      <c r="F1073" s="8"/>
      <c r="G1073" s="7"/>
      <c r="H1073" s="56"/>
    </row>
    <row r="1074" spans="1:8" ht="16.2" thickBot="1" x14ac:dyDescent="0.35">
      <c r="A1074" s="17"/>
      <c r="B1074" s="18"/>
      <c r="C1074" s="7"/>
      <c r="D1074" s="7"/>
      <c r="E1074" s="22"/>
      <c r="F1074" s="19"/>
      <c r="G1074" s="18"/>
      <c r="H1074" s="20"/>
    </row>
    <row r="1075" spans="1:8" ht="16.2" thickTop="1" x14ac:dyDescent="0.3">
      <c r="A1075" s="6"/>
      <c r="B1075" s="7"/>
      <c r="C1075" s="57"/>
      <c r="D1075" s="58"/>
      <c r="E1075" s="57"/>
      <c r="F1075" s="8"/>
      <c r="G1075" s="7"/>
      <c r="H1075" s="59"/>
    </row>
    <row r="1076" spans="1:8" x14ac:dyDescent="0.3">
      <c r="A1076" s="6"/>
      <c r="B1076" s="7"/>
      <c r="C1076" s="22"/>
      <c r="D1076" s="7"/>
      <c r="E1076" s="22"/>
      <c r="F1076" s="8"/>
      <c r="G1076" s="7"/>
      <c r="H1076" s="59"/>
    </row>
    <row r="1077" spans="1:8" x14ac:dyDescent="0.3">
      <c r="A1077" s="6"/>
      <c r="B1077" s="7"/>
      <c r="C1077" s="22"/>
      <c r="D1077" s="7"/>
      <c r="E1077" s="22"/>
      <c r="F1077" s="8"/>
      <c r="G1077" s="7"/>
      <c r="H1077" s="59"/>
    </row>
    <row r="1078" spans="1:8" x14ac:dyDescent="0.3">
      <c r="A1078" s="6"/>
      <c r="B1078" s="7"/>
      <c r="C1078" s="22"/>
      <c r="D1078" s="7"/>
      <c r="E1078" s="22"/>
      <c r="F1078" s="8"/>
      <c r="G1078" s="7"/>
      <c r="H1078" s="59"/>
    </row>
    <row r="1079" spans="1:8" ht="16.2" thickBot="1" x14ac:dyDescent="0.35">
      <c r="A1079" s="6"/>
      <c r="B1079" s="7"/>
      <c r="C1079" s="7"/>
      <c r="D1079" s="7"/>
      <c r="E1079" s="22"/>
      <c r="F1079" s="699"/>
      <c r="G1079" s="699"/>
      <c r="H1079" s="700"/>
    </row>
    <row r="1080" spans="1:8" ht="16.2" thickBot="1" x14ac:dyDescent="0.35">
      <c r="A1080" s="81" t="s">
        <v>45</v>
      </c>
      <c r="B1080" s="82"/>
      <c r="C1080" s="82"/>
      <c r="D1080" s="82"/>
      <c r="E1080" s="74"/>
      <c r="F1080" s="64" t="s">
        <v>46</v>
      </c>
      <c r="G1080" s="63"/>
      <c r="H1080" s="65"/>
    </row>
    <row r="1081" spans="1:8" x14ac:dyDescent="0.3">
      <c r="A1081" s="1"/>
      <c r="B1081" s="2"/>
      <c r="C1081" s="2"/>
      <c r="D1081" s="2"/>
      <c r="E1081" s="2"/>
      <c r="F1081" s="3"/>
      <c r="G1081" s="2"/>
      <c r="H1081" s="4"/>
    </row>
    <row r="1082" spans="1:8" ht="94.95" customHeight="1" thickBot="1" x14ac:dyDescent="0.55000000000000004">
      <c r="A1082" s="727" t="str">
        <f>+$A$2</f>
        <v>REPARACIONES LOCATIVAS LABORATORIO GENETICA REGIONAL NOR OCCIDENTE DEL INSTITUTO NACIONAL DE MEDICINA LEGAL Y CIENCIAS FORENSES.</v>
      </c>
      <c r="B1082" s="728"/>
      <c r="C1082" s="728"/>
      <c r="D1082" s="728"/>
      <c r="E1082" s="728"/>
      <c r="F1082" s="728"/>
      <c r="G1082" s="728"/>
      <c r="H1082" s="729"/>
    </row>
    <row r="1083" spans="1:8" ht="16.2" thickTop="1" x14ac:dyDescent="0.3">
      <c r="A1083" s="704" t="str">
        <f>+$A$3</f>
        <v>PRESUPUESTO SISTEMA ELÉCTRICO, ILUMINACIÓN Y ALARMAS PARA EL PROYECTO DE REPARACIONES LOCATIVAS SEDE MEDELLIN DEL  INSTITUTO NACIONAL DE MEDICINA LEGAL Y CIENCIAS FORENSES</v>
      </c>
      <c r="B1083" s="705"/>
      <c r="C1083" s="705"/>
      <c r="D1083" s="705"/>
      <c r="E1083" s="705"/>
      <c r="F1083" s="705"/>
      <c r="G1083" s="705"/>
      <c r="H1083" s="706"/>
    </row>
    <row r="1084" spans="1:8" x14ac:dyDescent="0.3">
      <c r="A1084" s="707"/>
      <c r="B1084" s="708"/>
      <c r="C1084" s="708"/>
      <c r="D1084" s="708"/>
      <c r="E1084" s="708"/>
      <c r="F1084" s="708"/>
      <c r="G1084" s="708"/>
      <c r="H1084" s="709"/>
    </row>
    <row r="1085" spans="1:8" x14ac:dyDescent="0.3">
      <c r="A1085" s="710" t="s">
        <v>2</v>
      </c>
      <c r="B1085" s="711"/>
      <c r="C1085" s="711"/>
      <c r="D1085" s="711"/>
      <c r="E1085" s="711"/>
      <c r="F1085" s="711"/>
      <c r="G1085" s="711"/>
      <c r="H1085" s="712"/>
    </row>
    <row r="1086" spans="1:8" x14ac:dyDescent="0.3">
      <c r="A1086" s="6"/>
      <c r="B1086" s="7"/>
      <c r="C1086" s="7"/>
      <c r="D1086" s="7"/>
      <c r="E1086" s="7"/>
      <c r="F1086" s="8"/>
      <c r="G1086" s="7"/>
      <c r="H1086" s="9"/>
    </row>
    <row r="1087" spans="1:8" x14ac:dyDescent="0.3">
      <c r="A1087" s="10" t="s">
        <v>3</v>
      </c>
      <c r="B1087" s="11" t="str">
        <f>+'[1]BASE DEL PRESUPUESTO'!$B$118</f>
        <v>3.3.22</v>
      </c>
      <c r="C1087" s="12" t="s">
        <v>4</v>
      </c>
      <c r="D1087" s="11" t="str">
        <f>+'[1]BASE DEL PRESUPUESTO'!$D$118</f>
        <v>UND</v>
      </c>
      <c r="E1087" s="13" t="s">
        <v>5</v>
      </c>
      <c r="F1087" s="14">
        <f>H1116</f>
        <v>213569.07</v>
      </c>
      <c r="G1087" s="12" t="s">
        <v>6</v>
      </c>
      <c r="H1087" s="15" t="str">
        <f>+$H$7</f>
        <v>ENERO DE 2026</v>
      </c>
    </row>
    <row r="1088" spans="1:8" ht="42.75" customHeight="1" x14ac:dyDescent="0.3">
      <c r="A1088" s="16" t="s">
        <v>8</v>
      </c>
      <c r="B1088" s="713" t="str">
        <f>+'[1]BASE DEL PRESUPUESTO'!$C$118</f>
        <v>Rejilla difusora 4 vias de aire 10X10 pulgadas, dotada de damper para ajuste de caudal (ver Rejillas comerciales) incluye; (mano de obra para montaje, elementos y accesorios necesarios para soporte y anclaje</v>
      </c>
      <c r="C1088" s="713"/>
      <c r="D1088" s="713"/>
      <c r="E1088" s="713"/>
      <c r="F1088" s="713"/>
      <c r="G1088" s="713"/>
      <c r="H1088" s="714"/>
    </row>
    <row r="1089" spans="1:8" ht="16.2" thickBot="1" x14ac:dyDescent="0.35">
      <c r="A1089" s="17"/>
      <c r="B1089" s="18"/>
      <c r="C1089" s="18"/>
      <c r="D1089" s="18"/>
      <c r="E1089" s="18"/>
      <c r="F1089" s="19"/>
      <c r="G1089" s="18"/>
      <c r="H1089" s="20"/>
    </row>
    <row r="1090" spans="1:8" ht="16.2" thickTop="1" x14ac:dyDescent="0.3">
      <c r="A1090" s="21" t="s">
        <v>9</v>
      </c>
      <c r="B1090" s="7"/>
      <c r="C1090" s="7"/>
      <c r="D1090" s="7"/>
      <c r="E1090" s="22"/>
      <c r="F1090" s="8"/>
      <c r="G1090" s="7"/>
      <c r="H1090" s="9"/>
    </row>
    <row r="1091" spans="1:8" x14ac:dyDescent="0.3">
      <c r="A1091" s="23" t="s">
        <v>10</v>
      </c>
      <c r="B1091" s="24" t="s">
        <v>11</v>
      </c>
      <c r="C1091" s="25"/>
      <c r="D1091" s="25"/>
      <c r="E1091" s="26" t="s">
        <v>12</v>
      </c>
      <c r="F1091" s="27" t="s">
        <v>13</v>
      </c>
      <c r="G1091" s="26" t="s">
        <v>14</v>
      </c>
      <c r="H1091" s="28" t="s">
        <v>15</v>
      </c>
    </row>
    <row r="1092" spans="1:8" ht="45.75" customHeight="1" x14ac:dyDescent="0.3">
      <c r="A1092" s="29"/>
      <c r="B1092" s="735" t="str">
        <f>+'[1]Estudio de Mercado'!$C$358</f>
        <v>Rejilla difusora 4 vias de aire 10"X10", dotada de damper para ajuste de de caudal (ver rejillas comerciales).</v>
      </c>
      <c r="C1092" s="736"/>
      <c r="D1092" s="737"/>
      <c r="E1092" s="30">
        <v>1</v>
      </c>
      <c r="F1092" s="31" t="s">
        <v>13</v>
      </c>
      <c r="G1092" s="32">
        <v>211013.07</v>
      </c>
      <c r="H1092" s="33">
        <f>+E1092*G1092</f>
        <v>211013.07</v>
      </c>
    </row>
    <row r="1093" spans="1:8" x14ac:dyDescent="0.3">
      <c r="A1093" s="29"/>
      <c r="B1093" s="715" t="s">
        <v>49</v>
      </c>
      <c r="C1093" s="733"/>
      <c r="D1093" s="734"/>
      <c r="E1093" s="30">
        <v>1</v>
      </c>
      <c r="F1093" s="31" t="s">
        <v>18</v>
      </c>
      <c r="G1093" s="32">
        <f>'[1]Estudio de Mercado'!$P$234</f>
        <v>2556</v>
      </c>
      <c r="H1093" s="33">
        <f>+E1093*G1093</f>
        <v>2556</v>
      </c>
    </row>
    <row r="1094" spans="1:8" x14ac:dyDescent="0.3">
      <c r="A1094" s="35"/>
      <c r="B1094" s="715"/>
      <c r="C1094" s="733"/>
      <c r="D1094" s="734"/>
      <c r="E1094" s="30"/>
      <c r="F1094" s="31"/>
      <c r="G1094" s="32"/>
      <c r="H1094" s="33">
        <f>+E1094*G1094</f>
        <v>0</v>
      </c>
    </row>
    <row r="1095" spans="1:8" x14ac:dyDescent="0.3">
      <c r="A1095" s="21" t="s">
        <v>19</v>
      </c>
      <c r="B1095" s="7"/>
      <c r="C1095" s="7"/>
      <c r="D1095" s="7"/>
      <c r="E1095" s="22"/>
      <c r="F1095" s="8"/>
      <c r="G1095" s="7"/>
      <c r="H1095" s="37">
        <f>(SUM(H1092:H1094))</f>
        <v>213569.07</v>
      </c>
    </row>
    <row r="1096" spans="1:8" x14ac:dyDescent="0.3">
      <c r="A1096" s="6"/>
      <c r="B1096" s="7"/>
      <c r="C1096" s="7"/>
      <c r="D1096" s="7"/>
      <c r="E1096" s="22"/>
      <c r="F1096" s="8"/>
      <c r="G1096" s="7"/>
      <c r="H1096" s="9"/>
    </row>
    <row r="1097" spans="1:8" x14ac:dyDescent="0.3">
      <c r="A1097" s="21" t="s">
        <v>20</v>
      </c>
      <c r="B1097" s="7"/>
      <c r="C1097" s="7"/>
      <c r="D1097" s="7"/>
      <c r="E1097" s="22"/>
      <c r="F1097" s="8"/>
      <c r="G1097" s="7"/>
      <c r="H1097" s="9"/>
    </row>
    <row r="1098" spans="1:8" ht="24.75" customHeight="1" x14ac:dyDescent="0.3">
      <c r="A1098" s="23" t="s">
        <v>10</v>
      </c>
      <c r="B1098" s="26" t="s">
        <v>11</v>
      </c>
      <c r="C1098" s="71" t="s">
        <v>12</v>
      </c>
      <c r="D1098" s="26" t="s">
        <v>13</v>
      </c>
      <c r="E1098" s="718" t="s">
        <v>21</v>
      </c>
      <c r="F1098" s="719"/>
      <c r="G1098" s="26" t="s">
        <v>47</v>
      </c>
      <c r="H1098" s="38" t="s">
        <v>14</v>
      </c>
    </row>
    <row r="1099" spans="1:8" ht="49.2" customHeight="1" x14ac:dyDescent="0.3">
      <c r="A1099" s="29"/>
      <c r="B1099" s="72" t="s">
        <v>23</v>
      </c>
      <c r="C1099" s="40">
        <v>1</v>
      </c>
      <c r="D1099" s="40" t="s">
        <v>24</v>
      </c>
      <c r="E1099" s="720">
        <f>+'[1]1- CUADRILLAS'!$D$47</f>
        <v>53500</v>
      </c>
      <c r="F1099" s="721"/>
      <c r="G1099" s="41">
        <v>0</v>
      </c>
      <c r="H1099" s="42">
        <f>((E1099+F1099)*C1099)*G1099</f>
        <v>0</v>
      </c>
    </row>
    <row r="1100" spans="1:8" x14ac:dyDescent="0.3">
      <c r="A1100" s="43"/>
      <c r="B1100" s="44"/>
      <c r="C1100" s="40"/>
      <c r="D1100" s="40"/>
      <c r="E1100" s="722"/>
      <c r="F1100" s="723"/>
      <c r="G1100" s="41"/>
      <c r="H1100" s="42">
        <f>((E1100+F1100)*C1100)*G1100</f>
        <v>0</v>
      </c>
    </row>
    <row r="1101" spans="1:8" x14ac:dyDescent="0.3">
      <c r="A1101" s="43"/>
      <c r="B1101" s="44"/>
      <c r="C1101" s="40"/>
      <c r="D1101" s="40"/>
      <c r="E1101" s="722"/>
      <c r="F1101" s="723"/>
      <c r="G1101" s="40"/>
      <c r="H1101" s="42"/>
    </row>
    <row r="1102" spans="1:8" x14ac:dyDescent="0.3">
      <c r="A1102" s="21" t="s">
        <v>25</v>
      </c>
      <c r="B1102" s="7"/>
      <c r="C1102" s="7"/>
      <c r="D1102" s="7"/>
      <c r="E1102" s="22"/>
      <c r="F1102" s="8"/>
      <c r="G1102" s="7"/>
      <c r="H1102" s="37">
        <f>ROUND(SUM(H1099:H1101),0)</f>
        <v>0</v>
      </c>
    </row>
    <row r="1103" spans="1:8" x14ac:dyDescent="0.3">
      <c r="A1103" s="6"/>
      <c r="B1103" s="7"/>
      <c r="C1103" s="7"/>
      <c r="D1103" s="7"/>
      <c r="E1103" s="22"/>
      <c r="F1103" s="8"/>
      <c r="G1103" s="7"/>
      <c r="H1103" s="9"/>
    </row>
    <row r="1104" spans="1:8" x14ac:dyDescent="0.3">
      <c r="A1104" s="21" t="s">
        <v>26</v>
      </c>
      <c r="B1104" s="7"/>
      <c r="C1104" s="7"/>
      <c r="D1104" s="7"/>
      <c r="E1104" s="22"/>
      <c r="F1104" s="8"/>
      <c r="G1104" s="7"/>
      <c r="H1104" s="9"/>
    </row>
    <row r="1105" spans="1:8" x14ac:dyDescent="0.3">
      <c r="A1105" s="23" t="s">
        <v>10</v>
      </c>
      <c r="B1105" s="718" t="s">
        <v>11</v>
      </c>
      <c r="C1105" s="719"/>
      <c r="D1105" s="71" t="s">
        <v>12</v>
      </c>
      <c r="E1105" s="26" t="s">
        <v>13</v>
      </c>
      <c r="F1105" s="27" t="s">
        <v>22</v>
      </c>
      <c r="G1105" s="26" t="s">
        <v>48</v>
      </c>
      <c r="H1105" s="38" t="s">
        <v>14</v>
      </c>
    </row>
    <row r="1106" spans="1:8" x14ac:dyDescent="0.3">
      <c r="A1106" s="43"/>
      <c r="B1106" s="724" t="s">
        <v>28</v>
      </c>
      <c r="C1106" s="725"/>
      <c r="D1106" s="40">
        <v>1</v>
      </c>
      <c r="E1106" s="40" t="s">
        <v>29</v>
      </c>
      <c r="F1106" s="41">
        <v>0.13</v>
      </c>
      <c r="G1106" s="108">
        <f>+H1102*0.1</f>
        <v>0</v>
      </c>
      <c r="H1106" s="42">
        <f>+G1106*D1106*F1106</f>
        <v>0</v>
      </c>
    </row>
    <row r="1107" spans="1:8" x14ac:dyDescent="0.3">
      <c r="A1107" s="43"/>
      <c r="B1107" s="724" t="s">
        <v>51</v>
      </c>
      <c r="C1107" s="725"/>
      <c r="D1107" s="40">
        <v>1</v>
      </c>
      <c r="E1107" s="40" t="s">
        <v>29</v>
      </c>
      <c r="F1107" s="41">
        <v>0</v>
      </c>
      <c r="G1107" s="40">
        <f>'[1]Estudio de Mercado'!$P$476</f>
        <v>20518.208000000002</v>
      </c>
      <c r="H1107" s="42">
        <f>+G1107*D1107*F1107</f>
        <v>0</v>
      </c>
    </row>
    <row r="1108" spans="1:8" x14ac:dyDescent="0.3">
      <c r="A1108" s="21" t="s">
        <v>31</v>
      </c>
      <c r="B1108" s="7"/>
      <c r="C1108" s="7"/>
      <c r="D1108" s="7"/>
      <c r="E1108" s="22"/>
      <c r="F1108" s="8"/>
      <c r="G1108" s="7"/>
      <c r="H1108" s="37">
        <f>ROUND(SUM(H1106:H1107),0)</f>
        <v>0</v>
      </c>
    </row>
    <row r="1109" spans="1:8" x14ac:dyDescent="0.3">
      <c r="A1109" s="6"/>
      <c r="B1109" s="7"/>
      <c r="C1109" s="7"/>
      <c r="D1109" s="7"/>
      <c r="E1109" s="22"/>
      <c r="F1109" s="8"/>
      <c r="G1109" s="7"/>
      <c r="H1109" s="9"/>
    </row>
    <row r="1110" spans="1:8" x14ac:dyDescent="0.3">
      <c r="A1110" s="21" t="s">
        <v>32</v>
      </c>
      <c r="B1110" s="7"/>
      <c r="C1110" s="7"/>
      <c r="D1110" s="7"/>
      <c r="E1110" s="22"/>
      <c r="F1110" s="8"/>
      <c r="G1110" s="7"/>
      <c r="H1110" s="9"/>
    </row>
    <row r="1111" spans="1:8" x14ac:dyDescent="0.3">
      <c r="A1111" s="23" t="s">
        <v>10</v>
      </c>
      <c r="B1111" s="718" t="s">
        <v>11</v>
      </c>
      <c r="C1111" s="719"/>
      <c r="D1111" s="26" t="s">
        <v>13</v>
      </c>
      <c r="E1111" s="26" t="s">
        <v>12</v>
      </c>
      <c r="F1111" s="27" t="s">
        <v>33</v>
      </c>
      <c r="G1111" s="26" t="s">
        <v>34</v>
      </c>
      <c r="H1111" s="38" t="s">
        <v>14</v>
      </c>
    </row>
    <row r="1112" spans="1:8" x14ac:dyDescent="0.3">
      <c r="A1112" s="43"/>
      <c r="B1112" s="724" t="s">
        <v>35</v>
      </c>
      <c r="C1112" s="725"/>
      <c r="D1112" s="40" t="s">
        <v>36</v>
      </c>
      <c r="E1112" s="40">
        <v>1</v>
      </c>
      <c r="F1112" s="45">
        <f>'[1]Estudio de Mercado'!$P$483</f>
        <v>102570</v>
      </c>
      <c r="G1112" s="46">
        <v>0</v>
      </c>
      <c r="H1112" s="42">
        <f>+F1112*G1112</f>
        <v>0</v>
      </c>
    </row>
    <row r="1113" spans="1:8" x14ac:dyDescent="0.3">
      <c r="A1113" s="43"/>
      <c r="B1113" s="724"/>
      <c r="C1113" s="725"/>
      <c r="D1113" s="47"/>
      <c r="E1113" s="47"/>
      <c r="F1113" s="48"/>
      <c r="G1113" s="49"/>
      <c r="H1113" s="42"/>
    </row>
    <row r="1114" spans="1:8" x14ac:dyDescent="0.3">
      <c r="A1114" s="21" t="s">
        <v>37</v>
      </c>
      <c r="B1114" s="7"/>
      <c r="C1114" s="7"/>
      <c r="D1114" s="7"/>
      <c r="E1114" s="22"/>
      <c r="F1114" s="8"/>
      <c r="G1114" s="7"/>
      <c r="H1114" s="37">
        <f>ROUND(SUM(H1112:H1113),0)</f>
        <v>0</v>
      </c>
    </row>
    <row r="1115" spans="1:8" x14ac:dyDescent="0.3">
      <c r="A1115" s="21"/>
      <c r="B1115" s="7"/>
      <c r="C1115" s="7"/>
      <c r="D1115" s="7"/>
      <c r="E1115" s="50"/>
      <c r="F1115" s="8"/>
      <c r="G1115" s="7"/>
      <c r="H1115" s="51"/>
    </row>
    <row r="1116" spans="1:8" x14ac:dyDescent="0.3">
      <c r="A1116" s="21" t="s">
        <v>38</v>
      </c>
      <c r="B1116" s="7"/>
      <c r="C1116" s="7"/>
      <c r="D1116" s="7"/>
      <c r="E1116" s="22"/>
      <c r="F1116" s="8"/>
      <c r="G1116" s="7"/>
      <c r="H1116" s="37">
        <f>H1095+H1102+H1108+H1114</f>
        <v>213569.07</v>
      </c>
    </row>
    <row r="1117" spans="1:8" x14ac:dyDescent="0.3">
      <c r="A1117" s="21" t="s">
        <v>39</v>
      </c>
      <c r="B1117" s="7"/>
      <c r="C1117" s="7"/>
      <c r="D1117" s="7"/>
      <c r="E1117" s="22"/>
      <c r="F1117" s="8"/>
      <c r="G1117" s="7"/>
      <c r="H1117" s="52">
        <f>+SUM(H1118:H1121)</f>
        <v>63963.936465000006</v>
      </c>
    </row>
    <row r="1118" spans="1:8" x14ac:dyDescent="0.3">
      <c r="A1118" s="21"/>
      <c r="B1118" s="7"/>
      <c r="C1118" s="7"/>
      <c r="D1118" s="7"/>
      <c r="E1118" s="22"/>
      <c r="F1118" s="48" t="s">
        <v>40</v>
      </c>
      <c r="G1118" s="53">
        <v>0.23</v>
      </c>
      <c r="H1118" s="54">
        <f>+G1118*H1116</f>
        <v>49120.886100000003</v>
      </c>
    </row>
    <row r="1119" spans="1:8" x14ac:dyDescent="0.3">
      <c r="A1119" s="21"/>
      <c r="B1119" s="7"/>
      <c r="C1119" s="7"/>
      <c r="D1119" s="7"/>
      <c r="E1119" s="22"/>
      <c r="F1119" s="48" t="s">
        <v>41</v>
      </c>
      <c r="G1119" s="53">
        <v>0.01</v>
      </c>
      <c r="H1119" s="54">
        <f>+G1119*H1116</f>
        <v>2135.6907000000001</v>
      </c>
    </row>
    <row r="1120" spans="1:8" x14ac:dyDescent="0.3">
      <c r="A1120" s="21"/>
      <c r="B1120" s="7"/>
      <c r="C1120" s="7"/>
      <c r="D1120" s="7"/>
      <c r="E1120" s="22"/>
      <c r="F1120" s="48" t="s">
        <v>42</v>
      </c>
      <c r="G1120" s="53">
        <v>0.05</v>
      </c>
      <c r="H1120" s="54">
        <f>+G1120*H1116</f>
        <v>10678.453500000001</v>
      </c>
    </row>
    <row r="1121" spans="1:8" x14ac:dyDescent="0.3">
      <c r="A1121" s="21"/>
      <c r="B1121" s="7"/>
      <c r="C1121" s="7"/>
      <c r="D1121" s="7"/>
      <c r="E1121" s="22"/>
      <c r="F1121" s="48" t="s">
        <v>43</v>
      </c>
      <c r="G1121" s="53">
        <v>0.19</v>
      </c>
      <c r="H1121" s="54">
        <f>+G1121*H1120</f>
        <v>2028.9061650000003</v>
      </c>
    </row>
    <row r="1122" spans="1:8" x14ac:dyDescent="0.3">
      <c r="A1122" s="21"/>
      <c r="B1122" s="7"/>
      <c r="C1122" s="7"/>
      <c r="D1122" s="7"/>
      <c r="E1122" s="22"/>
      <c r="F1122" s="726" t="s">
        <v>44</v>
      </c>
      <c r="G1122" s="726"/>
      <c r="H1122" s="55">
        <f>+ROUND(H1116+H1117,0)</f>
        <v>277533</v>
      </c>
    </row>
    <row r="1123" spans="1:8" x14ac:dyDescent="0.3">
      <c r="A1123" s="21"/>
      <c r="B1123" s="7"/>
      <c r="C1123" s="7"/>
      <c r="D1123" s="7"/>
      <c r="E1123" s="22"/>
      <c r="F1123" s="8"/>
      <c r="G1123" s="7"/>
      <c r="H1123" s="56"/>
    </row>
    <row r="1124" spans="1:8" ht="16.2" thickBot="1" x14ac:dyDescent="0.35">
      <c r="A1124" s="17"/>
      <c r="B1124" s="18"/>
      <c r="C1124" s="7"/>
      <c r="D1124" s="7"/>
      <c r="E1124" s="22"/>
      <c r="F1124" s="19"/>
      <c r="G1124" s="18"/>
      <c r="H1124" s="20"/>
    </row>
    <row r="1125" spans="1:8" ht="16.2" thickTop="1" x14ac:dyDescent="0.3">
      <c r="A1125" s="6"/>
      <c r="B1125" s="7"/>
      <c r="C1125" s="57"/>
      <c r="D1125" s="58"/>
      <c r="E1125" s="57"/>
      <c r="F1125" s="8"/>
      <c r="G1125" s="7"/>
      <c r="H1125" s="59"/>
    </row>
    <row r="1126" spans="1:8" x14ac:dyDescent="0.3">
      <c r="A1126" s="6"/>
      <c r="B1126" s="7"/>
      <c r="C1126" s="22"/>
      <c r="D1126" s="7"/>
      <c r="E1126" s="22"/>
      <c r="F1126" s="8"/>
      <c r="G1126" s="7"/>
      <c r="H1126" s="59"/>
    </row>
    <row r="1127" spans="1:8" x14ac:dyDescent="0.3">
      <c r="A1127" s="6"/>
      <c r="B1127" s="7"/>
      <c r="C1127" s="22"/>
      <c r="D1127" s="7"/>
      <c r="E1127" s="22"/>
      <c r="F1127" s="8"/>
      <c r="G1127" s="7"/>
      <c r="H1127" s="59"/>
    </row>
    <row r="1128" spans="1:8" x14ac:dyDescent="0.3">
      <c r="A1128" s="6"/>
      <c r="B1128" s="7"/>
      <c r="C1128" s="22"/>
      <c r="D1128" s="7"/>
      <c r="E1128" s="22"/>
      <c r="F1128" s="8"/>
      <c r="G1128" s="7"/>
      <c r="H1128" s="59"/>
    </row>
    <row r="1129" spans="1:8" ht="16.2" thickBot="1" x14ac:dyDescent="0.35">
      <c r="A1129" s="6"/>
      <c r="B1129" s="7"/>
      <c r="C1129" s="7"/>
      <c r="D1129" s="7"/>
      <c r="E1129" s="22"/>
      <c r="F1129" s="699"/>
      <c r="G1129" s="699"/>
      <c r="H1129" s="700"/>
    </row>
    <row r="1130" spans="1:8" ht="16.2" thickBot="1" x14ac:dyDescent="0.35">
      <c r="A1130" s="81" t="s">
        <v>45</v>
      </c>
      <c r="B1130" s="82"/>
      <c r="C1130" s="82"/>
      <c r="D1130" s="82"/>
      <c r="E1130" s="74"/>
      <c r="F1130" s="64" t="s">
        <v>46</v>
      </c>
      <c r="G1130" s="63"/>
      <c r="H1130" s="65"/>
    </row>
  </sheetData>
  <mergeCells count="444">
    <mergeCell ref="A2:H2"/>
    <mergeCell ref="A3:H4"/>
    <mergeCell ref="A5:H5"/>
    <mergeCell ref="B8:H8"/>
    <mergeCell ref="B12:D12"/>
    <mergeCell ref="B13:D13"/>
    <mergeCell ref="E17:F17"/>
    <mergeCell ref="E18:F18"/>
    <mergeCell ref="E19:F19"/>
    <mergeCell ref="E20:F20"/>
    <mergeCell ref="B24:C24"/>
    <mergeCell ref="B25:C25"/>
    <mergeCell ref="B26:C26"/>
    <mergeCell ref="B30:C30"/>
    <mergeCell ref="B31:C31"/>
    <mergeCell ref="B32:C32"/>
    <mergeCell ref="F48:H48"/>
    <mergeCell ref="A52:H52"/>
    <mergeCell ref="A53:H54"/>
    <mergeCell ref="A55:H55"/>
    <mergeCell ref="B58:H58"/>
    <mergeCell ref="B62:D62"/>
    <mergeCell ref="B63:D63"/>
    <mergeCell ref="B64:D64"/>
    <mergeCell ref="E68:F68"/>
    <mergeCell ref="E69:F69"/>
    <mergeCell ref="E70:F70"/>
    <mergeCell ref="E71:F71"/>
    <mergeCell ref="B75:C75"/>
    <mergeCell ref="B76:C76"/>
    <mergeCell ref="B77:C77"/>
    <mergeCell ref="B81:C81"/>
    <mergeCell ref="B82:C82"/>
    <mergeCell ref="B83:C83"/>
    <mergeCell ref="F99:H99"/>
    <mergeCell ref="A103:H103"/>
    <mergeCell ref="A104:H105"/>
    <mergeCell ref="A106:H106"/>
    <mergeCell ref="B109:H109"/>
    <mergeCell ref="B113:D113"/>
    <mergeCell ref="B114:D114"/>
    <mergeCell ref="B115:D115"/>
    <mergeCell ref="B116:D116"/>
    <mergeCell ref="B117:D117"/>
    <mergeCell ref="B118:D118"/>
    <mergeCell ref="E122:F122"/>
    <mergeCell ref="E123:F123"/>
    <mergeCell ref="E124:F124"/>
    <mergeCell ref="B128:C128"/>
    <mergeCell ref="B129:C129"/>
    <mergeCell ref="B130:C130"/>
    <mergeCell ref="B134:C134"/>
    <mergeCell ref="B135:C135"/>
    <mergeCell ref="B136:C136"/>
    <mergeCell ref="F151:H151"/>
    <mergeCell ref="A155:H155"/>
    <mergeCell ref="A156:H157"/>
    <mergeCell ref="A158:H158"/>
    <mergeCell ref="B161:H161"/>
    <mergeCell ref="B165:D165"/>
    <mergeCell ref="B166:D166"/>
    <mergeCell ref="B167:D167"/>
    <mergeCell ref="B168:D168"/>
    <mergeCell ref="E172:F172"/>
    <mergeCell ref="E173:F173"/>
    <mergeCell ref="E174:F174"/>
    <mergeCell ref="B178:C178"/>
    <mergeCell ref="B179:C179"/>
    <mergeCell ref="B180:C180"/>
    <mergeCell ref="B184:C184"/>
    <mergeCell ref="B185:C185"/>
    <mergeCell ref="B186:C186"/>
    <mergeCell ref="F202:H202"/>
    <mergeCell ref="A206:H206"/>
    <mergeCell ref="A207:H208"/>
    <mergeCell ref="A209:H209"/>
    <mergeCell ref="B212:H212"/>
    <mergeCell ref="B216:D216"/>
    <mergeCell ref="B217:D217"/>
    <mergeCell ref="B218:D218"/>
    <mergeCell ref="E222:F222"/>
    <mergeCell ref="E223:F223"/>
    <mergeCell ref="E224:F224"/>
    <mergeCell ref="B228:C228"/>
    <mergeCell ref="B229:C229"/>
    <mergeCell ref="B230:C230"/>
    <mergeCell ref="B234:C234"/>
    <mergeCell ref="B235:C235"/>
    <mergeCell ref="B236:C236"/>
    <mergeCell ref="F252:H252"/>
    <mergeCell ref="A255:H255"/>
    <mergeCell ref="A256:H257"/>
    <mergeCell ref="A258:H258"/>
    <mergeCell ref="B261:H261"/>
    <mergeCell ref="B265:D265"/>
    <mergeCell ref="B266:D266"/>
    <mergeCell ref="B267:D267"/>
    <mergeCell ref="E271:F271"/>
    <mergeCell ref="E272:F272"/>
    <mergeCell ref="E273:F273"/>
    <mergeCell ref="E274:F274"/>
    <mergeCell ref="B278:C278"/>
    <mergeCell ref="B279:C279"/>
    <mergeCell ref="B280:C280"/>
    <mergeCell ref="B284:C284"/>
    <mergeCell ref="B285:C285"/>
    <mergeCell ref="B286:C286"/>
    <mergeCell ref="F301:H301"/>
    <mergeCell ref="A304:H304"/>
    <mergeCell ref="A305:H306"/>
    <mergeCell ref="A307:H307"/>
    <mergeCell ref="B310:H310"/>
    <mergeCell ref="B314:D314"/>
    <mergeCell ref="B315:D315"/>
    <mergeCell ref="B316:D316"/>
    <mergeCell ref="B317:D317"/>
    <mergeCell ref="B318:D318"/>
    <mergeCell ref="B319:D319"/>
    <mergeCell ref="B320:D320"/>
    <mergeCell ref="B321:D321"/>
    <mergeCell ref="B322:D322"/>
    <mergeCell ref="B323:D323"/>
    <mergeCell ref="B324:D324"/>
    <mergeCell ref="B325:D325"/>
    <mergeCell ref="B326:D326"/>
    <mergeCell ref="E330:F330"/>
    <mergeCell ref="E331:F331"/>
    <mergeCell ref="B335:C335"/>
    <mergeCell ref="B336:C336"/>
    <mergeCell ref="B337:C337"/>
    <mergeCell ref="B341:C341"/>
    <mergeCell ref="B342:C342"/>
    <mergeCell ref="B343:C343"/>
    <mergeCell ref="F359:H359"/>
    <mergeCell ref="A362:H362"/>
    <mergeCell ref="A363:H364"/>
    <mergeCell ref="A365:H365"/>
    <mergeCell ref="B368:H368"/>
    <mergeCell ref="B372:D372"/>
    <mergeCell ref="B373:D373"/>
    <mergeCell ref="B374:D374"/>
    <mergeCell ref="B375:D375"/>
    <mergeCell ref="B376:D376"/>
    <mergeCell ref="B377:D377"/>
    <mergeCell ref="B378:D378"/>
    <mergeCell ref="B379:D379"/>
    <mergeCell ref="B380:D380"/>
    <mergeCell ref="B381:D381"/>
    <mergeCell ref="B382:D382"/>
    <mergeCell ref="B383:D383"/>
    <mergeCell ref="E387:F387"/>
    <mergeCell ref="E388:F388"/>
    <mergeCell ref="E389:F389"/>
    <mergeCell ref="E390:F390"/>
    <mergeCell ref="B394:C394"/>
    <mergeCell ref="B395:C395"/>
    <mergeCell ref="B396:C396"/>
    <mergeCell ref="B400:C400"/>
    <mergeCell ref="B401:C401"/>
    <mergeCell ref="B402:C402"/>
    <mergeCell ref="F418:H418"/>
    <mergeCell ref="A422:H422"/>
    <mergeCell ref="A423:H424"/>
    <mergeCell ref="A425:H425"/>
    <mergeCell ref="B428:H428"/>
    <mergeCell ref="B432:D432"/>
    <mergeCell ref="B433:D433"/>
    <mergeCell ref="B434:D434"/>
    <mergeCell ref="B435:D435"/>
    <mergeCell ref="B436:D436"/>
    <mergeCell ref="B437:D437"/>
    <mergeCell ref="B438:D438"/>
    <mergeCell ref="B439:D439"/>
    <mergeCell ref="B440:D440"/>
    <mergeCell ref="B441:D441"/>
    <mergeCell ref="B442:D442"/>
    <mergeCell ref="B443:D443"/>
    <mergeCell ref="B444:D444"/>
    <mergeCell ref="E448:F448"/>
    <mergeCell ref="E449:F449"/>
    <mergeCell ref="E450:F450"/>
    <mergeCell ref="E451:F451"/>
    <mergeCell ref="B455:C455"/>
    <mergeCell ref="B456:C456"/>
    <mergeCell ref="B457:C457"/>
    <mergeCell ref="B461:C461"/>
    <mergeCell ref="B462:C462"/>
    <mergeCell ref="B463:C463"/>
    <mergeCell ref="F479:H479"/>
    <mergeCell ref="A483:H483"/>
    <mergeCell ref="A484:H485"/>
    <mergeCell ref="A486:H486"/>
    <mergeCell ref="F472:G472"/>
    <mergeCell ref="B489:H489"/>
    <mergeCell ref="B493:D493"/>
    <mergeCell ref="B494:D494"/>
    <mergeCell ref="E498:F498"/>
    <mergeCell ref="E499:F499"/>
    <mergeCell ref="E500:F500"/>
    <mergeCell ref="E501:F501"/>
    <mergeCell ref="B505:C505"/>
    <mergeCell ref="B506:C506"/>
    <mergeCell ref="B507:C507"/>
    <mergeCell ref="B511:C511"/>
    <mergeCell ref="B512:C512"/>
    <mergeCell ref="B513:C513"/>
    <mergeCell ref="F529:H529"/>
    <mergeCell ref="A532:H532"/>
    <mergeCell ref="A533:H534"/>
    <mergeCell ref="A535:H535"/>
    <mergeCell ref="B538:H538"/>
    <mergeCell ref="F522:G522"/>
    <mergeCell ref="B542:D542"/>
    <mergeCell ref="B543:D543"/>
    <mergeCell ref="B544:D544"/>
    <mergeCell ref="E548:F548"/>
    <mergeCell ref="E549:F549"/>
    <mergeCell ref="E550:F550"/>
    <mergeCell ref="E551:F551"/>
    <mergeCell ref="B555:C555"/>
    <mergeCell ref="B556:C556"/>
    <mergeCell ref="B557:C557"/>
    <mergeCell ref="B561:C561"/>
    <mergeCell ref="B562:C562"/>
    <mergeCell ref="B563:C563"/>
    <mergeCell ref="F579:H579"/>
    <mergeCell ref="A582:H582"/>
    <mergeCell ref="A583:H584"/>
    <mergeCell ref="A585:H585"/>
    <mergeCell ref="B588:H588"/>
    <mergeCell ref="F572:G572"/>
    <mergeCell ref="B592:D592"/>
    <mergeCell ref="B593:D593"/>
    <mergeCell ref="B594:D594"/>
    <mergeCell ref="E598:F598"/>
    <mergeCell ref="E599:F599"/>
    <mergeCell ref="E600:F600"/>
    <mergeCell ref="E601:F601"/>
    <mergeCell ref="B605:C605"/>
    <mergeCell ref="B606:C606"/>
    <mergeCell ref="B607:C607"/>
    <mergeCell ref="B611:C611"/>
    <mergeCell ref="B612:C612"/>
    <mergeCell ref="B613:C613"/>
    <mergeCell ref="F629:H629"/>
    <mergeCell ref="A632:H632"/>
    <mergeCell ref="A633:H634"/>
    <mergeCell ref="A635:H635"/>
    <mergeCell ref="B638:H638"/>
    <mergeCell ref="F622:G622"/>
    <mergeCell ref="B642:D642"/>
    <mergeCell ref="B643:D643"/>
    <mergeCell ref="B644:D644"/>
    <mergeCell ref="E648:F648"/>
    <mergeCell ref="E649:F649"/>
    <mergeCell ref="E650:F650"/>
    <mergeCell ref="E651:F651"/>
    <mergeCell ref="B655:C655"/>
    <mergeCell ref="B656:C656"/>
    <mergeCell ref="B657:C657"/>
    <mergeCell ref="B661:C661"/>
    <mergeCell ref="B662:C662"/>
    <mergeCell ref="B663:C663"/>
    <mergeCell ref="F679:H679"/>
    <mergeCell ref="A682:H682"/>
    <mergeCell ref="A683:H684"/>
    <mergeCell ref="A685:H685"/>
    <mergeCell ref="B688:H688"/>
    <mergeCell ref="F672:G672"/>
    <mergeCell ref="B692:D692"/>
    <mergeCell ref="B693:D693"/>
    <mergeCell ref="B694:D694"/>
    <mergeCell ref="E698:F698"/>
    <mergeCell ref="E699:F699"/>
    <mergeCell ref="E700:F700"/>
    <mergeCell ref="E701:F701"/>
    <mergeCell ref="B705:C705"/>
    <mergeCell ref="B706:C706"/>
    <mergeCell ref="B707:C707"/>
    <mergeCell ref="B711:C711"/>
    <mergeCell ref="B712:C712"/>
    <mergeCell ref="B713:C713"/>
    <mergeCell ref="F729:H729"/>
    <mergeCell ref="A732:H732"/>
    <mergeCell ref="A733:H734"/>
    <mergeCell ref="A735:H735"/>
    <mergeCell ref="B738:H738"/>
    <mergeCell ref="F722:G722"/>
    <mergeCell ref="B742:D742"/>
    <mergeCell ref="B743:D743"/>
    <mergeCell ref="B744:D744"/>
    <mergeCell ref="E748:F748"/>
    <mergeCell ref="E749:F749"/>
    <mergeCell ref="E750:F750"/>
    <mergeCell ref="E751:F751"/>
    <mergeCell ref="B755:C755"/>
    <mergeCell ref="B756:C756"/>
    <mergeCell ref="B757:C757"/>
    <mergeCell ref="B761:C761"/>
    <mergeCell ref="B762:C762"/>
    <mergeCell ref="B763:C763"/>
    <mergeCell ref="F779:H779"/>
    <mergeCell ref="A782:H782"/>
    <mergeCell ref="A783:H784"/>
    <mergeCell ref="A785:H785"/>
    <mergeCell ref="B788:H788"/>
    <mergeCell ref="F772:G772"/>
    <mergeCell ref="B792:D792"/>
    <mergeCell ref="B793:D793"/>
    <mergeCell ref="B794:D794"/>
    <mergeCell ref="E798:F798"/>
    <mergeCell ref="E799:F799"/>
    <mergeCell ref="E800:F800"/>
    <mergeCell ref="E801:F801"/>
    <mergeCell ref="B805:C805"/>
    <mergeCell ref="B806:C806"/>
    <mergeCell ref="B807:C807"/>
    <mergeCell ref="B811:C811"/>
    <mergeCell ref="B812:C812"/>
    <mergeCell ref="B813:C813"/>
    <mergeCell ref="F829:H829"/>
    <mergeCell ref="A832:H832"/>
    <mergeCell ref="A833:H834"/>
    <mergeCell ref="A835:H835"/>
    <mergeCell ref="B838:H838"/>
    <mergeCell ref="F822:G822"/>
    <mergeCell ref="B842:D842"/>
    <mergeCell ref="B843:D843"/>
    <mergeCell ref="B844:D844"/>
    <mergeCell ref="E848:F848"/>
    <mergeCell ref="E849:F849"/>
    <mergeCell ref="E850:F850"/>
    <mergeCell ref="E851:F851"/>
    <mergeCell ref="B855:C855"/>
    <mergeCell ref="B856:C856"/>
    <mergeCell ref="B857:C857"/>
    <mergeCell ref="B861:C861"/>
    <mergeCell ref="B862:C862"/>
    <mergeCell ref="B863:C863"/>
    <mergeCell ref="F879:H879"/>
    <mergeCell ref="A882:H882"/>
    <mergeCell ref="A883:H884"/>
    <mergeCell ref="A885:H885"/>
    <mergeCell ref="B888:H888"/>
    <mergeCell ref="F872:G872"/>
    <mergeCell ref="B892:D892"/>
    <mergeCell ref="B893:D893"/>
    <mergeCell ref="B894:D894"/>
    <mergeCell ref="E898:F898"/>
    <mergeCell ref="E899:F899"/>
    <mergeCell ref="E900:F900"/>
    <mergeCell ref="E901:F901"/>
    <mergeCell ref="B905:C905"/>
    <mergeCell ref="B906:C906"/>
    <mergeCell ref="B907:C907"/>
    <mergeCell ref="B911:C911"/>
    <mergeCell ref="B912:C912"/>
    <mergeCell ref="B913:C913"/>
    <mergeCell ref="F929:H929"/>
    <mergeCell ref="A932:H932"/>
    <mergeCell ref="A933:H934"/>
    <mergeCell ref="A935:H935"/>
    <mergeCell ref="B938:H938"/>
    <mergeCell ref="F922:G922"/>
    <mergeCell ref="B942:D942"/>
    <mergeCell ref="B943:D943"/>
    <mergeCell ref="B944:D944"/>
    <mergeCell ref="E948:F948"/>
    <mergeCell ref="E949:F949"/>
    <mergeCell ref="E950:F950"/>
    <mergeCell ref="E951:F951"/>
    <mergeCell ref="B955:C955"/>
    <mergeCell ref="B956:C956"/>
    <mergeCell ref="B957:C957"/>
    <mergeCell ref="B961:C961"/>
    <mergeCell ref="B962:C962"/>
    <mergeCell ref="B963:C963"/>
    <mergeCell ref="F979:H979"/>
    <mergeCell ref="A982:H982"/>
    <mergeCell ref="A983:H984"/>
    <mergeCell ref="A985:H985"/>
    <mergeCell ref="B988:H988"/>
    <mergeCell ref="F972:G972"/>
    <mergeCell ref="B992:D992"/>
    <mergeCell ref="B993:D993"/>
    <mergeCell ref="B994:D994"/>
    <mergeCell ref="E998:F998"/>
    <mergeCell ref="E999:F999"/>
    <mergeCell ref="E1000:F1000"/>
    <mergeCell ref="E1001:F1001"/>
    <mergeCell ref="B1005:C1005"/>
    <mergeCell ref="B1006:C1006"/>
    <mergeCell ref="B1007:C1007"/>
    <mergeCell ref="B1011:C1011"/>
    <mergeCell ref="B1012:C1012"/>
    <mergeCell ref="B1013:C1013"/>
    <mergeCell ref="F1029:H1029"/>
    <mergeCell ref="A1032:H1032"/>
    <mergeCell ref="A1033:H1034"/>
    <mergeCell ref="A1035:H1035"/>
    <mergeCell ref="B1038:H1038"/>
    <mergeCell ref="F1022:G1022"/>
    <mergeCell ref="B1042:D1042"/>
    <mergeCell ref="B1043:D1043"/>
    <mergeCell ref="B1044:D1044"/>
    <mergeCell ref="E1048:F1048"/>
    <mergeCell ref="E1049:F1049"/>
    <mergeCell ref="E1050:F1050"/>
    <mergeCell ref="A1085:H1085"/>
    <mergeCell ref="B1088:H1088"/>
    <mergeCell ref="F1072:G1072"/>
    <mergeCell ref="E1051:F1051"/>
    <mergeCell ref="B1055:C1055"/>
    <mergeCell ref="B1056:C1056"/>
    <mergeCell ref="B1057:C1057"/>
    <mergeCell ref="B1061:C1061"/>
    <mergeCell ref="B1062:C1062"/>
    <mergeCell ref="B1112:C1112"/>
    <mergeCell ref="B1092:D1092"/>
    <mergeCell ref="B1093:D1093"/>
    <mergeCell ref="B1094:D1094"/>
    <mergeCell ref="E1098:F1098"/>
    <mergeCell ref="E1099:F1099"/>
    <mergeCell ref="E1100:F1100"/>
    <mergeCell ref="F411:G411"/>
    <mergeCell ref="E1101:F1101"/>
    <mergeCell ref="B1105:C1105"/>
    <mergeCell ref="B1106:C1106"/>
    <mergeCell ref="B1107:C1107"/>
    <mergeCell ref="B1111:C1111"/>
    <mergeCell ref="B1063:C1063"/>
    <mergeCell ref="F1079:H1079"/>
    <mergeCell ref="A1082:H1082"/>
    <mergeCell ref="A1083:H1084"/>
    <mergeCell ref="F1122:G1122"/>
    <mergeCell ref="B1113:C1113"/>
    <mergeCell ref="F1129:H1129"/>
    <mergeCell ref="F41:G41"/>
    <mergeCell ref="F92:G92"/>
    <mergeCell ref="F145:G145"/>
    <mergeCell ref="F195:G195"/>
    <mergeCell ref="F245:G245"/>
    <mergeCell ref="F295:G295"/>
    <mergeCell ref="F352:G352"/>
  </mergeCells>
  <printOptions horizontalCentered="1" verticalCentered="1"/>
  <pageMargins left="0.74803149606299213" right="0.74803149606299213" top="0.15748031496062992" bottom="7.874015748031496E-2" header="0" footer="0"/>
  <pageSetup scale="57" fitToHeight="0" orientation="portrait" r:id="rId1"/>
  <headerFooter alignWithMargins="0"/>
  <rowBreaks count="21" manualBreakCount="21">
    <brk id="50" max="7" man="1"/>
    <brk id="101" max="7" man="1"/>
    <brk id="153" max="7" man="1"/>
    <brk id="204" max="7" man="1"/>
    <brk id="254" max="7" man="1"/>
    <brk id="303" max="7" man="1"/>
    <brk id="360" max="7" man="1"/>
    <brk id="420" max="7" man="1"/>
    <brk id="481" max="7" man="1"/>
    <brk id="530" max="7" man="1"/>
    <brk id="581" max="7" man="1"/>
    <brk id="630" max="7" man="1"/>
    <brk id="681" max="7" man="1"/>
    <brk id="731" max="7" man="1"/>
    <brk id="780" max="7" man="1"/>
    <brk id="831" max="7" man="1"/>
    <brk id="880" max="7" man="1"/>
    <brk id="930" max="7" man="1"/>
    <brk id="980" max="7" man="1"/>
    <brk id="1030" max="7" man="1"/>
    <brk id="1080" max="7"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281"/>
  <sheetViews>
    <sheetView view="pageBreakPreview" topLeftCell="A264" zoomScale="85" zoomScaleNormal="80" zoomScaleSheetLayoutView="85" workbookViewId="0">
      <selection activeCell="A268" sqref="A268:IV274"/>
    </sheetView>
  </sheetViews>
  <sheetFormatPr baseColWidth="10" defaultColWidth="11.44140625" defaultRowHeight="15.6" x14ac:dyDescent="0.3"/>
  <cols>
    <col min="1" max="1" width="18.109375" style="100" customWidth="1"/>
    <col min="2" max="2" width="24.109375" style="100" customWidth="1"/>
    <col min="3" max="3" width="12.88671875" style="100" customWidth="1"/>
    <col min="4" max="4" width="15" style="100" customWidth="1"/>
    <col min="5" max="5" width="21.33203125" style="100" customWidth="1"/>
    <col min="6" max="6" width="22.44140625" style="101" customWidth="1"/>
    <col min="7" max="7" width="18.6640625" style="100" customWidth="1"/>
    <col min="8" max="8" width="25.109375" style="101" customWidth="1"/>
    <col min="9" max="9" width="11.44140625" style="5"/>
    <col min="10" max="10" width="16.109375" style="5" bestFit="1" customWidth="1"/>
    <col min="11" max="16384" width="11.44140625" style="5"/>
  </cols>
  <sheetData>
    <row r="1" spans="1:8" x14ac:dyDescent="0.3">
      <c r="A1" s="1"/>
      <c r="B1" s="2"/>
      <c r="C1" s="2"/>
      <c r="D1" s="2"/>
      <c r="E1" s="2"/>
      <c r="F1" s="3"/>
      <c r="G1" s="2"/>
      <c r="H1" s="4"/>
    </row>
    <row r="2" spans="1:8" ht="82.95" customHeight="1" thickBot="1" x14ac:dyDescent="0.55000000000000004">
      <c r="A2" s="772" t="s">
        <v>0</v>
      </c>
      <c r="B2" s="773"/>
      <c r="C2" s="773"/>
      <c r="D2" s="773"/>
      <c r="E2" s="773"/>
      <c r="F2" s="773"/>
      <c r="G2" s="773"/>
      <c r="H2" s="774"/>
    </row>
    <row r="3" spans="1:8" ht="16.2" thickTop="1" x14ac:dyDescent="0.3">
      <c r="A3" s="704" t="s">
        <v>50</v>
      </c>
      <c r="B3" s="705"/>
      <c r="C3" s="705"/>
      <c r="D3" s="705"/>
      <c r="E3" s="705"/>
      <c r="F3" s="705"/>
      <c r="G3" s="705"/>
      <c r="H3" s="706"/>
    </row>
    <row r="4" spans="1:8" x14ac:dyDescent="0.3">
      <c r="A4" s="707"/>
      <c r="B4" s="708"/>
      <c r="C4" s="708"/>
      <c r="D4" s="708"/>
      <c r="E4" s="708"/>
      <c r="F4" s="708"/>
      <c r="G4" s="708"/>
      <c r="H4" s="709"/>
    </row>
    <row r="5" spans="1:8" x14ac:dyDescent="0.3">
      <c r="A5" s="710" t="s">
        <v>2</v>
      </c>
      <c r="B5" s="711"/>
      <c r="C5" s="711"/>
      <c r="D5" s="711"/>
      <c r="E5" s="711"/>
      <c r="F5" s="711"/>
      <c r="G5" s="711"/>
      <c r="H5" s="712"/>
    </row>
    <row r="6" spans="1:8" x14ac:dyDescent="0.3">
      <c r="A6" s="6"/>
      <c r="B6" s="7"/>
      <c r="C6" s="7"/>
      <c r="D6" s="7"/>
      <c r="E6" s="7"/>
      <c r="F6" s="8"/>
      <c r="G6" s="7"/>
      <c r="H6" s="9"/>
    </row>
    <row r="7" spans="1:8" x14ac:dyDescent="0.3">
      <c r="A7" s="10" t="s">
        <v>3</v>
      </c>
      <c r="B7" s="11" t="str">
        <f>+'[1]BASE DEL PRESUPUESTO'!$B$120</f>
        <v>3.4.1</v>
      </c>
      <c r="C7" s="12" t="s">
        <v>4</v>
      </c>
      <c r="D7" s="11" t="str">
        <f>+'[1]BASE DEL PRESUPUESTO'!$D$120</f>
        <v>UND</v>
      </c>
      <c r="E7" s="13" t="s">
        <v>5</v>
      </c>
      <c r="F7" s="14">
        <f>H45</f>
        <v>144316.28000000003</v>
      </c>
      <c r="G7" s="12" t="s">
        <v>6</v>
      </c>
      <c r="H7" s="15" t="s">
        <v>54</v>
      </c>
    </row>
    <row r="8" spans="1:8" ht="63" customHeight="1" x14ac:dyDescent="0.3">
      <c r="A8" s="16" t="s">
        <v>8</v>
      </c>
      <c r="B8" s="713" t="str">
        <f>+'[1]BASE DEL PRESUPUESTO'!$C$120</f>
        <v>Traslado y reinstalación de cabina  con su tablero de control y base(si lo tiene), desde área adecuada para laboratorios; (incluye desconexión y conexión de acometidas electricas de fuerza y control, protección de la cabina en cartón corrugado y pelicula de strech auto-adherente para embalaje, zuncho, grapas plásticas,elementos de fijación y demás elementos consumibles para su correcta instalación).</v>
      </c>
      <c r="C8" s="713"/>
      <c r="D8" s="713"/>
      <c r="E8" s="713"/>
      <c r="F8" s="713"/>
      <c r="G8" s="713"/>
      <c r="H8" s="714"/>
    </row>
    <row r="9" spans="1:8" ht="16.2" thickBot="1" x14ac:dyDescent="0.35">
      <c r="A9" s="17"/>
      <c r="B9" s="18"/>
      <c r="C9" s="18"/>
      <c r="D9" s="18"/>
      <c r="E9" s="18"/>
      <c r="F9" s="19"/>
      <c r="G9" s="18"/>
      <c r="H9" s="20"/>
    </row>
    <row r="10" spans="1:8" ht="16.2" thickTop="1" x14ac:dyDescent="0.3">
      <c r="A10" s="21" t="s">
        <v>9</v>
      </c>
      <c r="B10" s="7"/>
      <c r="C10" s="7"/>
      <c r="D10" s="7"/>
      <c r="E10" s="22"/>
      <c r="F10" s="8"/>
      <c r="G10" s="7"/>
      <c r="H10" s="9"/>
    </row>
    <row r="11" spans="1:8" x14ac:dyDescent="0.3">
      <c r="A11" s="23" t="s">
        <v>10</v>
      </c>
      <c r="B11" s="24" t="s">
        <v>11</v>
      </c>
      <c r="C11" s="25"/>
      <c r="D11" s="25"/>
      <c r="E11" s="26" t="s">
        <v>12</v>
      </c>
      <c r="F11" s="27" t="s">
        <v>13</v>
      </c>
      <c r="G11" s="26" t="s">
        <v>14</v>
      </c>
      <c r="H11" s="28" t="s">
        <v>15</v>
      </c>
    </row>
    <row r="12" spans="1:8" ht="23.25" customHeight="1" x14ac:dyDescent="0.3">
      <c r="A12" s="29"/>
      <c r="B12" s="802" t="str">
        <f>+'[1]Estudio de Mercado'!$C$228</f>
        <v>Cartón corrugado 1,20x40m 48m2</v>
      </c>
      <c r="C12" s="803"/>
      <c r="D12" s="804"/>
      <c r="E12" s="109">
        <v>0.12</v>
      </c>
      <c r="F12" s="110" t="s">
        <v>16</v>
      </c>
      <c r="G12" s="32">
        <v>154900</v>
      </c>
      <c r="H12" s="33">
        <f>+E12*G12</f>
        <v>18588</v>
      </c>
    </row>
    <row r="13" spans="1:8" ht="23.25" customHeight="1" x14ac:dyDescent="0.3">
      <c r="A13" s="29"/>
      <c r="B13" s="802" t="str">
        <f>+'[1]Estudio de Mercado'!$C$229</f>
        <v xml:space="preserve">Film strech calibre 6 30cm x 30m </v>
      </c>
      <c r="C13" s="803"/>
      <c r="D13" s="804"/>
      <c r="E13" s="109">
        <v>0.06</v>
      </c>
      <c r="F13" s="110" t="s">
        <v>16</v>
      </c>
      <c r="G13" s="32">
        <f>+'[1]Estudio de Mercado'!$P$229</f>
        <v>60900</v>
      </c>
      <c r="H13" s="33">
        <f>+E13*G13</f>
        <v>3654</v>
      </c>
    </row>
    <row r="14" spans="1:8" ht="23.25" customHeight="1" x14ac:dyDescent="0.3">
      <c r="A14" s="29"/>
      <c r="B14" s="802" t="str">
        <f>+'[1]Estudio de Mercado'!$C$230</f>
        <v>Zuncho 1/2" calibre 5 x 1000m</v>
      </c>
      <c r="C14" s="803"/>
      <c r="D14" s="804"/>
      <c r="E14" s="109">
        <v>0.02</v>
      </c>
      <c r="F14" s="110" t="s">
        <v>13</v>
      </c>
      <c r="G14" s="32">
        <f>+'[1]Estudio de Mercado'!$P$230</f>
        <v>69900</v>
      </c>
      <c r="H14" s="33">
        <f>+E14*G14</f>
        <v>1398</v>
      </c>
    </row>
    <row r="15" spans="1:8" ht="23.25" customHeight="1" x14ac:dyDescent="0.3">
      <c r="A15" s="29"/>
      <c r="B15" s="802" t="str">
        <f>+'[1]Estudio de Mercado'!$C$231</f>
        <v>Grapa plástica para zuncho 1/2"x200</v>
      </c>
      <c r="C15" s="803"/>
      <c r="D15" s="804"/>
      <c r="E15" s="109">
        <v>0.02</v>
      </c>
      <c r="F15" s="110" t="s">
        <v>13</v>
      </c>
      <c r="G15" s="32">
        <f>+'[1]Estudio de Mercado'!$P$231</f>
        <v>18900</v>
      </c>
      <c r="H15" s="33">
        <f>+E15*G15</f>
        <v>378</v>
      </c>
    </row>
    <row r="16" spans="1:8" x14ac:dyDescent="0.3">
      <c r="A16" s="35"/>
      <c r="B16" s="738" t="s">
        <v>49</v>
      </c>
      <c r="C16" s="739"/>
      <c r="D16" s="740"/>
      <c r="E16" s="109">
        <v>1</v>
      </c>
      <c r="F16" s="110" t="s">
        <v>18</v>
      </c>
      <c r="G16" s="32">
        <f>'[1]Estudio de Mercado'!$P$234</f>
        <v>2556</v>
      </c>
      <c r="H16" s="33">
        <f>+E16*G16</f>
        <v>2556</v>
      </c>
    </row>
    <row r="17" spans="1:8" x14ac:dyDescent="0.3">
      <c r="A17" s="35"/>
      <c r="B17" s="111"/>
      <c r="C17" s="112"/>
      <c r="D17" s="113"/>
      <c r="E17" s="96"/>
      <c r="F17" s="97"/>
      <c r="G17" s="32"/>
      <c r="H17" s="33"/>
    </row>
    <row r="18" spans="1:8" x14ac:dyDescent="0.3">
      <c r="A18" s="35"/>
      <c r="B18" s="111"/>
      <c r="C18" s="112"/>
      <c r="D18" s="113"/>
      <c r="E18" s="96"/>
      <c r="F18" s="97"/>
      <c r="G18" s="32"/>
      <c r="H18" s="33"/>
    </row>
    <row r="19" spans="1:8" x14ac:dyDescent="0.3">
      <c r="A19" s="35"/>
      <c r="B19" s="111"/>
      <c r="C19" s="112"/>
      <c r="D19" s="113"/>
      <c r="E19" s="96"/>
      <c r="F19" s="97"/>
      <c r="G19" s="32"/>
      <c r="H19" s="33"/>
    </row>
    <row r="20" spans="1:8" x14ac:dyDescent="0.3">
      <c r="A20" s="35"/>
      <c r="B20" s="111"/>
      <c r="C20" s="112"/>
      <c r="D20" s="113"/>
      <c r="E20" s="96"/>
      <c r="F20" s="97"/>
      <c r="G20" s="32"/>
      <c r="H20" s="33"/>
    </row>
    <row r="21" spans="1:8" x14ac:dyDescent="0.3">
      <c r="A21" s="35"/>
      <c r="B21" s="738"/>
      <c r="C21" s="739"/>
      <c r="D21" s="740"/>
      <c r="E21" s="96"/>
      <c r="F21" s="97"/>
      <c r="G21" s="98"/>
      <c r="H21" s="33">
        <f>+E21*G21</f>
        <v>0</v>
      </c>
    </row>
    <row r="22" spans="1:8" x14ac:dyDescent="0.3">
      <c r="A22" s="35"/>
      <c r="B22" s="738"/>
      <c r="C22" s="739"/>
      <c r="D22" s="740"/>
      <c r="E22" s="96"/>
      <c r="F22" s="97"/>
      <c r="G22" s="32"/>
      <c r="H22" s="33">
        <f>+E22*G22</f>
        <v>0</v>
      </c>
    </row>
    <row r="23" spans="1:8" x14ac:dyDescent="0.3">
      <c r="A23" s="21" t="s">
        <v>19</v>
      </c>
      <c r="B23" s="7"/>
      <c r="C23" s="7"/>
      <c r="D23" s="7"/>
      <c r="E23" s="22"/>
      <c r="F23" s="8"/>
      <c r="G23" s="7"/>
      <c r="H23" s="37">
        <f>ROUND(SUM(H12:H22),0)</f>
        <v>26574</v>
      </c>
    </row>
    <row r="24" spans="1:8" x14ac:dyDescent="0.3">
      <c r="A24" s="6"/>
      <c r="B24" s="7"/>
      <c r="C24" s="7"/>
      <c r="D24" s="7"/>
      <c r="E24" s="22"/>
      <c r="F24" s="8"/>
      <c r="G24" s="7"/>
      <c r="H24" s="9"/>
    </row>
    <row r="25" spans="1:8" x14ac:dyDescent="0.3">
      <c r="A25" s="21" t="s">
        <v>20</v>
      </c>
      <c r="B25" s="7"/>
      <c r="C25" s="7"/>
      <c r="D25" s="7"/>
      <c r="E25" s="22"/>
      <c r="F25" s="8"/>
      <c r="G25" s="7"/>
      <c r="H25" s="9"/>
    </row>
    <row r="26" spans="1:8" x14ac:dyDescent="0.3">
      <c r="A26" s="23" t="s">
        <v>10</v>
      </c>
      <c r="B26" s="26" t="s">
        <v>11</v>
      </c>
      <c r="C26" s="71" t="s">
        <v>12</v>
      </c>
      <c r="D26" s="26" t="s">
        <v>13</v>
      </c>
      <c r="E26" s="718" t="s">
        <v>21</v>
      </c>
      <c r="F26" s="719"/>
      <c r="G26" s="26" t="s">
        <v>47</v>
      </c>
      <c r="H26" s="38" t="s">
        <v>14</v>
      </c>
    </row>
    <row r="27" spans="1:8" ht="46.8" x14ac:dyDescent="0.3">
      <c r="A27" s="29"/>
      <c r="B27" s="72" t="s">
        <v>55</v>
      </c>
      <c r="C27" s="40">
        <v>1</v>
      </c>
      <c r="D27" s="40" t="s">
        <v>24</v>
      </c>
      <c r="E27" s="720">
        <f>+'[1]1- CUADRILLAS'!$D$48</f>
        <v>57780</v>
      </c>
      <c r="F27" s="721"/>
      <c r="G27" s="41">
        <v>1.9421993769470407</v>
      </c>
      <c r="H27" s="42">
        <f>((E27+F27)*C27)*G27</f>
        <v>112220.28000000001</v>
      </c>
    </row>
    <row r="28" spans="1:8" x14ac:dyDescent="0.3">
      <c r="A28" s="43"/>
      <c r="B28" s="44"/>
      <c r="C28" s="40"/>
      <c r="D28" s="40"/>
      <c r="E28" s="722"/>
      <c r="F28" s="723"/>
      <c r="G28" s="41"/>
      <c r="H28" s="42">
        <f>((E28+F28)*C28)*G28</f>
        <v>0</v>
      </c>
    </row>
    <row r="29" spans="1:8" x14ac:dyDescent="0.3">
      <c r="A29" s="43"/>
      <c r="B29" s="44"/>
      <c r="C29" s="40"/>
      <c r="D29" s="40"/>
      <c r="E29" s="722"/>
      <c r="F29" s="723"/>
      <c r="G29" s="40"/>
      <c r="H29" s="42"/>
    </row>
    <row r="30" spans="1:8" x14ac:dyDescent="0.3">
      <c r="A30" s="21" t="s">
        <v>25</v>
      </c>
      <c r="B30" s="7"/>
      <c r="C30" s="7"/>
      <c r="D30" s="7"/>
      <c r="E30" s="22"/>
      <c r="F30" s="8"/>
      <c r="G30" s="7"/>
      <c r="H30" s="37">
        <f>(SUM(H27:H29))</f>
        <v>112220.28000000001</v>
      </c>
    </row>
    <row r="31" spans="1:8" x14ac:dyDescent="0.3">
      <c r="A31" s="6"/>
      <c r="B31" s="7"/>
      <c r="C31" s="7"/>
      <c r="D31" s="7"/>
      <c r="E31" s="22"/>
      <c r="F31" s="8"/>
      <c r="G31" s="7"/>
      <c r="H31" s="9"/>
    </row>
    <row r="32" spans="1:8" x14ac:dyDescent="0.3">
      <c r="A32" s="6"/>
      <c r="B32" s="7"/>
      <c r="C32" s="7"/>
      <c r="D32" s="7"/>
      <c r="E32" s="22"/>
      <c r="F32" s="8"/>
      <c r="G32" s="7"/>
      <c r="H32" s="9"/>
    </row>
    <row r="33" spans="1:8" x14ac:dyDescent="0.3">
      <c r="A33" s="21" t="s">
        <v>26</v>
      </c>
      <c r="B33" s="7"/>
      <c r="C33" s="7"/>
      <c r="D33" s="7"/>
      <c r="E33" s="22"/>
      <c r="F33" s="8"/>
      <c r="G33" s="7"/>
      <c r="H33" s="9"/>
    </row>
    <row r="34" spans="1:8" x14ac:dyDescent="0.3">
      <c r="A34" s="23" t="s">
        <v>10</v>
      </c>
      <c r="B34" s="718" t="s">
        <v>11</v>
      </c>
      <c r="C34" s="719"/>
      <c r="D34" s="71" t="s">
        <v>12</v>
      </c>
      <c r="E34" s="26" t="s">
        <v>13</v>
      </c>
      <c r="F34" s="27" t="s">
        <v>22</v>
      </c>
      <c r="G34" s="26" t="s">
        <v>48</v>
      </c>
      <c r="H34" s="38" t="s">
        <v>14</v>
      </c>
    </row>
    <row r="35" spans="1:8" x14ac:dyDescent="0.3">
      <c r="A35" s="43"/>
      <c r="B35" s="724" t="s">
        <v>28</v>
      </c>
      <c r="C35" s="725"/>
      <c r="D35" s="40">
        <v>1</v>
      </c>
      <c r="E35" s="40" t="s">
        <v>29</v>
      </c>
      <c r="F35" s="41">
        <v>0.08</v>
      </c>
      <c r="G35" s="40">
        <f>H30*0.1</f>
        <v>11222.028000000002</v>
      </c>
      <c r="H35" s="42">
        <f>+G35*D35*F35</f>
        <v>897.76224000000013</v>
      </c>
    </row>
    <row r="36" spans="1:8" x14ac:dyDescent="0.3">
      <c r="A36" s="43"/>
      <c r="B36" s="724" t="s">
        <v>56</v>
      </c>
      <c r="C36" s="725"/>
      <c r="D36" s="40">
        <v>1</v>
      </c>
      <c r="E36" s="40" t="s">
        <v>29</v>
      </c>
      <c r="F36" s="41">
        <v>0.1</v>
      </c>
      <c r="G36" s="40">
        <f>+'[1]Estudio de Mercado'!$P$481</f>
        <v>35978.400000000001</v>
      </c>
      <c r="H36" s="42">
        <f>+G36*D36*F36</f>
        <v>3597.84</v>
      </c>
    </row>
    <row r="37" spans="1:8" x14ac:dyDescent="0.3">
      <c r="A37" s="21" t="s">
        <v>31</v>
      </c>
      <c r="B37" s="7"/>
      <c r="C37" s="7"/>
      <c r="D37" s="7"/>
      <c r="E37" s="22"/>
      <c r="F37" s="8"/>
      <c r="G37" s="7"/>
      <c r="H37" s="37">
        <f>ROUND(SUM(H35:H36),0)</f>
        <v>4496</v>
      </c>
    </row>
    <row r="38" spans="1:8" x14ac:dyDescent="0.3">
      <c r="A38" s="6"/>
      <c r="B38" s="7"/>
      <c r="C38" s="7"/>
      <c r="D38" s="7"/>
      <c r="E38" s="22"/>
      <c r="F38" s="8"/>
      <c r="G38" s="7"/>
      <c r="H38" s="9"/>
    </row>
    <row r="39" spans="1:8" x14ac:dyDescent="0.3">
      <c r="A39" s="21" t="s">
        <v>32</v>
      </c>
      <c r="B39" s="7"/>
      <c r="C39" s="7"/>
      <c r="D39" s="7"/>
      <c r="E39" s="22"/>
      <c r="F39" s="8"/>
      <c r="G39" s="7"/>
      <c r="H39" s="9"/>
    </row>
    <row r="40" spans="1:8" x14ac:dyDescent="0.3">
      <c r="A40" s="23" t="s">
        <v>10</v>
      </c>
      <c r="B40" s="718" t="s">
        <v>11</v>
      </c>
      <c r="C40" s="719"/>
      <c r="D40" s="26" t="s">
        <v>13</v>
      </c>
      <c r="E40" s="26" t="s">
        <v>12</v>
      </c>
      <c r="F40" s="27" t="s">
        <v>33</v>
      </c>
      <c r="G40" s="26" t="s">
        <v>34</v>
      </c>
      <c r="H40" s="38" t="s">
        <v>14</v>
      </c>
    </row>
    <row r="41" spans="1:8" x14ac:dyDescent="0.3">
      <c r="A41" s="43"/>
      <c r="B41" s="724" t="s">
        <v>35</v>
      </c>
      <c r="C41" s="725"/>
      <c r="D41" s="40" t="s">
        <v>36</v>
      </c>
      <c r="E41" s="40">
        <v>1</v>
      </c>
      <c r="F41" s="45">
        <f>+'[1]Estudio de Mercado'!$P$483</f>
        <v>102570</v>
      </c>
      <c r="G41" s="46">
        <v>0.01</v>
      </c>
      <c r="H41" s="42">
        <f>+F41*G41</f>
        <v>1025.7</v>
      </c>
    </row>
    <row r="42" spans="1:8" x14ac:dyDescent="0.3">
      <c r="A42" s="43"/>
      <c r="B42" s="724"/>
      <c r="C42" s="725"/>
      <c r="D42" s="47"/>
      <c r="E42" s="47"/>
      <c r="F42" s="48"/>
      <c r="G42" s="49"/>
      <c r="H42" s="42"/>
    </row>
    <row r="43" spans="1:8" x14ac:dyDescent="0.3">
      <c r="A43" s="21" t="s">
        <v>37</v>
      </c>
      <c r="B43" s="7"/>
      <c r="C43" s="7"/>
      <c r="D43" s="7"/>
      <c r="E43" s="22"/>
      <c r="F43" s="8"/>
      <c r="G43" s="7"/>
      <c r="H43" s="37">
        <f>ROUND(SUM(H41:H42),0)</f>
        <v>1026</v>
      </c>
    </row>
    <row r="44" spans="1:8" x14ac:dyDescent="0.3">
      <c r="A44" s="21"/>
      <c r="B44" s="7"/>
      <c r="C44" s="7"/>
      <c r="D44" s="7"/>
      <c r="E44" s="50"/>
      <c r="F44" s="8"/>
      <c r="G44" s="7"/>
      <c r="H44" s="51"/>
    </row>
    <row r="45" spans="1:8" x14ac:dyDescent="0.3">
      <c r="A45" s="21" t="s">
        <v>38</v>
      </c>
      <c r="B45" s="7"/>
      <c r="C45" s="7"/>
      <c r="D45" s="7"/>
      <c r="E45" s="22"/>
      <c r="F45" s="8"/>
      <c r="G45" s="7"/>
      <c r="H45" s="37">
        <f>H23+H30+H37+H43</f>
        <v>144316.28000000003</v>
      </c>
    </row>
    <row r="46" spans="1:8" x14ac:dyDescent="0.3">
      <c r="A46" s="21" t="s">
        <v>39</v>
      </c>
      <c r="B46" s="7"/>
      <c r="C46" s="7"/>
      <c r="D46" s="7"/>
      <c r="E46" s="22"/>
      <c r="F46" s="8"/>
      <c r="G46" s="7"/>
      <c r="H46" s="52">
        <f>+SUM(H47:H50)</f>
        <v>43222.725860000013</v>
      </c>
    </row>
    <row r="47" spans="1:8" x14ac:dyDescent="0.3">
      <c r="A47" s="21"/>
      <c r="B47" s="7"/>
      <c r="C47" s="7"/>
      <c r="D47" s="7"/>
      <c r="E47" s="22"/>
      <c r="F47" s="48" t="s">
        <v>40</v>
      </c>
      <c r="G47" s="53">
        <v>0.23</v>
      </c>
      <c r="H47" s="54">
        <f>+G47*H45</f>
        <v>33192.744400000011</v>
      </c>
    </row>
    <row r="48" spans="1:8" x14ac:dyDescent="0.3">
      <c r="A48" s="21"/>
      <c r="B48" s="7"/>
      <c r="C48" s="7"/>
      <c r="D48" s="7"/>
      <c r="E48" s="22"/>
      <c r="F48" s="48" t="s">
        <v>41</v>
      </c>
      <c r="G48" s="53">
        <v>0.01</v>
      </c>
      <c r="H48" s="54">
        <f>+G48*H45</f>
        <v>1443.1628000000003</v>
      </c>
    </row>
    <row r="49" spans="1:8" x14ac:dyDescent="0.3">
      <c r="A49" s="21"/>
      <c r="B49" s="7"/>
      <c r="C49" s="7"/>
      <c r="D49" s="7"/>
      <c r="E49" s="22"/>
      <c r="F49" s="48" t="s">
        <v>42</v>
      </c>
      <c r="G49" s="53">
        <v>0.05</v>
      </c>
      <c r="H49" s="54">
        <f>+G49*H45</f>
        <v>7215.8140000000021</v>
      </c>
    </row>
    <row r="50" spans="1:8" x14ac:dyDescent="0.3">
      <c r="A50" s="21"/>
      <c r="B50" s="7"/>
      <c r="C50" s="7"/>
      <c r="D50" s="7"/>
      <c r="E50" s="22"/>
      <c r="F50" s="48" t="s">
        <v>43</v>
      </c>
      <c r="G50" s="53">
        <v>0.19</v>
      </c>
      <c r="H50" s="54">
        <f>+G50*H49</f>
        <v>1371.0046600000005</v>
      </c>
    </row>
    <row r="51" spans="1:8" x14ac:dyDescent="0.3">
      <c r="A51" s="21"/>
      <c r="B51" s="7"/>
      <c r="C51" s="7"/>
      <c r="D51" s="7"/>
      <c r="E51" s="22"/>
      <c r="F51" s="726" t="s">
        <v>44</v>
      </c>
      <c r="G51" s="726"/>
      <c r="H51" s="55">
        <f>+ROUND(H45+H46,0)</f>
        <v>187539</v>
      </c>
    </row>
    <row r="52" spans="1:8" x14ac:dyDescent="0.3">
      <c r="A52" s="21"/>
      <c r="B52" s="7"/>
      <c r="C52" s="7"/>
      <c r="D52" s="7"/>
      <c r="E52" s="22"/>
      <c r="F52" s="8"/>
      <c r="G52" s="7"/>
      <c r="H52" s="56"/>
    </row>
    <row r="53" spans="1:8" ht="16.2" thickBot="1" x14ac:dyDescent="0.35">
      <c r="A53" s="17"/>
      <c r="B53" s="18"/>
      <c r="C53" s="7"/>
      <c r="D53" s="7"/>
      <c r="E53" s="22"/>
      <c r="F53" s="19"/>
      <c r="G53" s="18"/>
      <c r="H53" s="20"/>
    </row>
    <row r="54" spans="1:8" ht="16.2" thickTop="1" x14ac:dyDescent="0.3">
      <c r="A54" s="6"/>
      <c r="B54" s="7"/>
      <c r="C54" s="57"/>
      <c r="D54" s="58"/>
      <c r="E54" s="57"/>
      <c r="F54" s="8"/>
      <c r="G54" s="7"/>
      <c r="H54" s="59"/>
    </row>
    <row r="55" spans="1:8" x14ac:dyDescent="0.3">
      <c r="A55" s="6"/>
      <c r="B55" s="7"/>
      <c r="C55" s="22"/>
      <c r="D55" s="7"/>
      <c r="E55" s="22"/>
      <c r="F55" s="8"/>
      <c r="G55" s="7"/>
      <c r="H55" s="59"/>
    </row>
    <row r="56" spans="1:8" x14ac:dyDescent="0.3">
      <c r="A56" s="6"/>
      <c r="B56" s="7"/>
      <c r="C56" s="22"/>
      <c r="D56" s="7"/>
      <c r="E56" s="22"/>
      <c r="F56" s="8"/>
      <c r="G56" s="7"/>
      <c r="H56" s="59"/>
    </row>
    <row r="57" spans="1:8" x14ac:dyDescent="0.3">
      <c r="A57" s="6"/>
      <c r="B57" s="7"/>
      <c r="C57" s="22"/>
      <c r="D57" s="7"/>
      <c r="E57" s="22"/>
      <c r="F57" s="8"/>
      <c r="G57" s="7"/>
      <c r="H57" s="59"/>
    </row>
    <row r="58" spans="1:8" ht="16.2" thickBot="1" x14ac:dyDescent="0.35">
      <c r="A58" s="6"/>
      <c r="B58" s="7"/>
      <c r="C58" s="7"/>
      <c r="D58" s="7"/>
      <c r="E58" s="22"/>
      <c r="F58" s="699"/>
      <c r="G58" s="699"/>
      <c r="H58" s="700"/>
    </row>
    <row r="59" spans="1:8" ht="16.2" thickBot="1" x14ac:dyDescent="0.35">
      <c r="A59" s="81" t="s">
        <v>45</v>
      </c>
      <c r="B59" s="82"/>
      <c r="C59" s="82"/>
      <c r="D59" s="82"/>
      <c r="E59" s="74"/>
      <c r="F59" s="64" t="s">
        <v>46</v>
      </c>
      <c r="G59" s="63"/>
      <c r="H59" s="65"/>
    </row>
    <row r="60" spans="1:8" x14ac:dyDescent="0.3">
      <c r="A60" s="1"/>
      <c r="B60" s="2"/>
      <c r="C60" s="2"/>
      <c r="D60" s="2"/>
      <c r="E60" s="2"/>
      <c r="F60" s="3"/>
      <c r="G60" s="2"/>
      <c r="H60" s="4"/>
    </row>
    <row r="61" spans="1:8" ht="85.2" customHeight="1" thickBot="1" x14ac:dyDescent="0.55000000000000004">
      <c r="A61" s="772" t="s">
        <v>0</v>
      </c>
      <c r="B61" s="773"/>
      <c r="C61" s="773"/>
      <c r="D61" s="773"/>
      <c r="E61" s="773"/>
      <c r="F61" s="773"/>
      <c r="G61" s="773"/>
      <c r="H61" s="774"/>
    </row>
    <row r="62" spans="1:8" ht="16.2" thickTop="1" x14ac:dyDescent="0.3">
      <c r="A62" s="704" t="s">
        <v>50</v>
      </c>
      <c r="B62" s="705"/>
      <c r="C62" s="705"/>
      <c r="D62" s="705"/>
      <c r="E62" s="705"/>
      <c r="F62" s="705"/>
      <c r="G62" s="705"/>
      <c r="H62" s="706"/>
    </row>
    <row r="63" spans="1:8" x14ac:dyDescent="0.3">
      <c r="A63" s="707"/>
      <c r="B63" s="708"/>
      <c r="C63" s="708"/>
      <c r="D63" s="708"/>
      <c r="E63" s="708"/>
      <c r="F63" s="708"/>
      <c r="G63" s="708"/>
      <c r="H63" s="709"/>
    </row>
    <row r="64" spans="1:8" x14ac:dyDescent="0.3">
      <c r="A64" s="710" t="s">
        <v>2</v>
      </c>
      <c r="B64" s="711"/>
      <c r="C64" s="711"/>
      <c r="D64" s="711"/>
      <c r="E64" s="711"/>
      <c r="F64" s="711"/>
      <c r="G64" s="711"/>
      <c r="H64" s="712"/>
    </row>
    <row r="65" spans="1:8" x14ac:dyDescent="0.3">
      <c r="A65" s="6"/>
      <c r="B65" s="7"/>
      <c r="C65" s="7"/>
      <c r="D65" s="7"/>
      <c r="E65" s="7"/>
      <c r="F65" s="8"/>
      <c r="G65" s="7"/>
      <c r="H65" s="9"/>
    </row>
    <row r="66" spans="1:8" x14ac:dyDescent="0.3">
      <c r="A66" s="10" t="s">
        <v>3</v>
      </c>
      <c r="B66" s="11" t="str">
        <f>+'[1]BASE DEL PRESUPUESTO'!$B$121</f>
        <v>3.4.2</v>
      </c>
      <c r="C66" s="12" t="s">
        <v>4</v>
      </c>
      <c r="D66" s="11" t="str">
        <f>+'[1]BASE DEL PRESUPUESTO'!$D$121</f>
        <v>UND</v>
      </c>
      <c r="E66" s="13" t="s">
        <v>5</v>
      </c>
      <c r="F66" s="14">
        <f>H103</f>
        <v>1588455.56</v>
      </c>
      <c r="G66" s="12" t="s">
        <v>6</v>
      </c>
      <c r="H66" s="15" t="s">
        <v>57</v>
      </c>
    </row>
    <row r="67" spans="1:8" ht="147" customHeight="1" x14ac:dyDescent="0.3">
      <c r="A67" s="16" t="s">
        <v>8</v>
      </c>
      <c r="B67" s="713" t="str">
        <f>+'[1]BASE DEL PRESUPUESTO'!$C$121</f>
        <v>Suministro de materiales y mano de obra para instalacion de motor ventilador de cabina de extracción en cubierta  o fachada ; (incluye  base soporte , cable encauchetado de acometida, elementos de fijación y demás elementos consumibles para su correcta instalación). La unidad y la base soporte, debe pintarse con pintura muy resistente a la corrosión tipo intemperie (color negro mate), Dentro del presupuesto se debe considerar el suministro de una base soporte con sistema anti vibratorio en ángulo o perfil cuadrado con la suficiente resistencia para soportar el equipo en operación sin que se presente vibración. la unidad debe instalarse y anclarse en plataformas para soporte de unidades extractoras diseñadas para tal fin. Se debe verificar el caudal y la velocidad frontal mínima requerida por norma en la cabina, de lo contrario se debe considerar en el presupuesto el cambio de relación de poleas del motor y del ventilador, el cambio de correas y el suministro de mínimo dos (2) correas de reemplazo para garantizar la operación.incluye todos los materiales necesarios para su correcta ejecución y funcionamiento.</v>
      </c>
      <c r="C67" s="713"/>
      <c r="D67" s="713"/>
      <c r="E67" s="713"/>
      <c r="F67" s="713"/>
      <c r="G67" s="713"/>
      <c r="H67" s="714"/>
    </row>
    <row r="68" spans="1:8" ht="16.2" thickBot="1" x14ac:dyDescent="0.35">
      <c r="A68" s="17"/>
      <c r="B68" s="18"/>
      <c r="C68" s="18"/>
      <c r="D68" s="18"/>
      <c r="E68" s="18"/>
      <c r="F68" s="19"/>
      <c r="G68" s="18"/>
      <c r="H68" s="20"/>
    </row>
    <row r="69" spans="1:8" ht="16.2" thickTop="1" x14ac:dyDescent="0.3">
      <c r="A69" s="21" t="s">
        <v>9</v>
      </c>
      <c r="B69" s="7"/>
      <c r="C69" s="7"/>
      <c r="D69" s="7"/>
      <c r="E69" s="22"/>
      <c r="F69" s="8"/>
      <c r="G69" s="7"/>
      <c r="H69" s="9"/>
    </row>
    <row r="70" spans="1:8" x14ac:dyDescent="0.3">
      <c r="A70" s="23" t="s">
        <v>10</v>
      </c>
      <c r="B70" s="24" t="s">
        <v>11</v>
      </c>
      <c r="C70" s="25"/>
      <c r="D70" s="25"/>
      <c r="E70" s="26" t="s">
        <v>12</v>
      </c>
      <c r="F70" s="27" t="s">
        <v>13</v>
      </c>
      <c r="G70" s="26" t="s">
        <v>14</v>
      </c>
      <c r="H70" s="28" t="s">
        <v>15</v>
      </c>
    </row>
    <row r="71" spans="1:8" ht="23.25" customHeight="1" x14ac:dyDescent="0.3">
      <c r="A71" s="29"/>
      <c r="B71" s="802" t="str">
        <f>+'[1]Estudio de Mercado'!$C$35</f>
        <v>Cable de Cu encauchetado 3x12 AWG</v>
      </c>
      <c r="C71" s="803"/>
      <c r="D71" s="804"/>
      <c r="E71" s="109">
        <v>4</v>
      </c>
      <c r="F71" s="110" t="s">
        <v>58</v>
      </c>
      <c r="G71" s="32">
        <f>+'[1]Estudio de Mercado'!$P$35</f>
        <v>8850</v>
      </c>
      <c r="H71" s="33">
        <f>+E71*G71</f>
        <v>35400</v>
      </c>
    </row>
    <row r="72" spans="1:8" ht="36.75" customHeight="1" x14ac:dyDescent="0.3">
      <c r="A72" s="29"/>
      <c r="B72" s="802" t="str">
        <f>+'[1]Estudio de Mercado'!$C$97</f>
        <v>Chazo anclaje concreto rosca interna 3/8" x 2 unidades</v>
      </c>
      <c r="C72" s="803"/>
      <c r="D72" s="804"/>
      <c r="E72" s="109">
        <v>2</v>
      </c>
      <c r="F72" s="110" t="s">
        <v>59</v>
      </c>
      <c r="G72" s="32">
        <f>+'[1]Estudio de Mercado'!$P$97</f>
        <v>5000</v>
      </c>
      <c r="H72" s="33">
        <f>+E72*G72</f>
        <v>10000</v>
      </c>
    </row>
    <row r="73" spans="1:8" ht="23.25" customHeight="1" x14ac:dyDescent="0.3">
      <c r="A73" s="29"/>
      <c r="B73" s="802" t="str">
        <f>+'[1]Estudio de Mercado'!$C$96</f>
        <v>Varilla roscada 3/8" x 3m zincada</v>
      </c>
      <c r="C73" s="803"/>
      <c r="D73" s="804"/>
      <c r="E73" s="109">
        <v>0.17</v>
      </c>
      <c r="F73" s="110" t="s">
        <v>58</v>
      </c>
      <c r="G73" s="32">
        <f>+'[1]Estudio de Mercado'!$P$96</f>
        <v>10514</v>
      </c>
      <c r="H73" s="33">
        <f>+E73*G73</f>
        <v>1787.38</v>
      </c>
    </row>
    <row r="74" spans="1:8" x14ac:dyDescent="0.3">
      <c r="A74" s="35"/>
      <c r="B74" s="738" t="s">
        <v>49</v>
      </c>
      <c r="C74" s="739"/>
      <c r="D74" s="740"/>
      <c r="E74" s="109">
        <v>1</v>
      </c>
      <c r="F74" s="110" t="s">
        <v>60</v>
      </c>
      <c r="G74" s="32">
        <f>'[1]Estudio de Mercado'!$P$234</f>
        <v>2556</v>
      </c>
      <c r="H74" s="33">
        <f>+E74*G74</f>
        <v>2556</v>
      </c>
    </row>
    <row r="75" spans="1:8" x14ac:dyDescent="0.3">
      <c r="A75" s="35"/>
      <c r="B75" s="111"/>
      <c r="C75" s="112"/>
      <c r="D75" s="113"/>
      <c r="E75" s="96"/>
      <c r="F75" s="97"/>
      <c r="G75" s="32"/>
      <c r="H75" s="33"/>
    </row>
    <row r="76" spans="1:8" x14ac:dyDescent="0.3">
      <c r="A76" s="35"/>
      <c r="B76" s="111"/>
      <c r="C76" s="112"/>
      <c r="D76" s="113"/>
      <c r="E76" s="96"/>
      <c r="F76" s="97"/>
      <c r="G76" s="32"/>
      <c r="H76" s="33"/>
    </row>
    <row r="77" spans="1:8" x14ac:dyDescent="0.3">
      <c r="A77" s="35"/>
      <c r="B77" s="111"/>
      <c r="C77" s="112"/>
      <c r="D77" s="113"/>
      <c r="E77" s="96"/>
      <c r="F77" s="97"/>
      <c r="G77" s="32"/>
      <c r="H77" s="33"/>
    </row>
    <row r="78" spans="1:8" x14ac:dyDescent="0.3">
      <c r="A78" s="35"/>
      <c r="B78" s="111"/>
      <c r="C78" s="112"/>
      <c r="D78" s="113"/>
      <c r="E78" s="96"/>
      <c r="F78" s="97"/>
      <c r="G78" s="32"/>
      <c r="H78" s="33"/>
    </row>
    <row r="79" spans="1:8" x14ac:dyDescent="0.3">
      <c r="A79" s="35"/>
      <c r="B79" s="738"/>
      <c r="C79" s="739"/>
      <c r="D79" s="740"/>
      <c r="E79" s="96"/>
      <c r="F79" s="97"/>
      <c r="G79" s="98"/>
      <c r="H79" s="33">
        <f>+E79*G79</f>
        <v>0</v>
      </c>
    </row>
    <row r="80" spans="1:8" x14ac:dyDescent="0.3">
      <c r="A80" s="35"/>
      <c r="B80" s="738"/>
      <c r="C80" s="739"/>
      <c r="D80" s="740"/>
      <c r="E80" s="96"/>
      <c r="F80" s="97"/>
      <c r="G80" s="32"/>
      <c r="H80" s="33">
        <f>+E80*G80</f>
        <v>0</v>
      </c>
    </row>
    <row r="81" spans="1:8" x14ac:dyDescent="0.3">
      <c r="A81" s="21" t="s">
        <v>19</v>
      </c>
      <c r="B81" s="7"/>
      <c r="C81" s="7"/>
      <c r="D81" s="7"/>
      <c r="E81" s="22"/>
      <c r="F81" s="8"/>
      <c r="G81" s="7"/>
      <c r="H81" s="37">
        <f>ROUND(SUM(H71:H80),0)</f>
        <v>49743</v>
      </c>
    </row>
    <row r="82" spans="1:8" x14ac:dyDescent="0.3">
      <c r="A82" s="6"/>
      <c r="B82" s="7"/>
      <c r="C82" s="7"/>
      <c r="D82" s="7"/>
      <c r="E82" s="22"/>
      <c r="F82" s="8"/>
      <c r="G82" s="7"/>
      <c r="H82" s="9"/>
    </row>
    <row r="83" spans="1:8" x14ac:dyDescent="0.3">
      <c r="A83" s="21" t="s">
        <v>20</v>
      </c>
      <c r="B83" s="7"/>
      <c r="C83" s="7"/>
      <c r="D83" s="7"/>
      <c r="E83" s="22"/>
      <c r="F83" s="8"/>
      <c r="G83" s="7"/>
      <c r="H83" s="9"/>
    </row>
    <row r="84" spans="1:8" x14ac:dyDescent="0.3">
      <c r="A84" s="23" t="s">
        <v>10</v>
      </c>
      <c r="B84" s="26" t="s">
        <v>11</v>
      </c>
      <c r="C84" s="71" t="s">
        <v>12</v>
      </c>
      <c r="D84" s="26" t="s">
        <v>13</v>
      </c>
      <c r="E84" s="718" t="s">
        <v>21</v>
      </c>
      <c r="F84" s="719"/>
      <c r="G84" s="26" t="s">
        <v>47</v>
      </c>
      <c r="H84" s="38" t="s">
        <v>14</v>
      </c>
    </row>
    <row r="85" spans="1:8" ht="46.8" x14ac:dyDescent="0.3">
      <c r="A85" s="29"/>
      <c r="B85" s="72" t="s">
        <v>55</v>
      </c>
      <c r="C85" s="40">
        <v>1</v>
      </c>
      <c r="D85" s="40" t="s">
        <v>24</v>
      </c>
      <c r="E85" s="720">
        <f>+'[1]1- CUADRILLAS'!$D$48</f>
        <v>57780</v>
      </c>
      <c r="F85" s="721"/>
      <c r="G85" s="41">
        <v>26.003938386985116</v>
      </c>
      <c r="H85" s="42">
        <f>((E85+F85)*C85)*G85</f>
        <v>1502507.56</v>
      </c>
    </row>
    <row r="86" spans="1:8" x14ac:dyDescent="0.3">
      <c r="A86" s="43"/>
      <c r="B86" s="44"/>
      <c r="C86" s="40"/>
      <c r="D86" s="40"/>
      <c r="E86" s="722"/>
      <c r="F86" s="723"/>
      <c r="G86" s="41"/>
      <c r="H86" s="42">
        <f>((E86+F86)*C86)*G86</f>
        <v>0</v>
      </c>
    </row>
    <row r="87" spans="1:8" x14ac:dyDescent="0.3">
      <c r="A87" s="43"/>
      <c r="B87" s="44"/>
      <c r="C87" s="40"/>
      <c r="D87" s="40"/>
      <c r="E87" s="722"/>
      <c r="F87" s="723"/>
      <c r="G87" s="40"/>
      <c r="H87" s="42"/>
    </row>
    <row r="88" spans="1:8" x14ac:dyDescent="0.3">
      <c r="A88" s="21" t="s">
        <v>25</v>
      </c>
      <c r="B88" s="7"/>
      <c r="C88" s="7"/>
      <c r="D88" s="7"/>
      <c r="E88" s="22"/>
      <c r="F88" s="8"/>
      <c r="G88" s="7"/>
      <c r="H88" s="37">
        <f>(SUM(H85:H87))</f>
        <v>1502507.56</v>
      </c>
    </row>
    <row r="89" spans="1:8" x14ac:dyDescent="0.3">
      <c r="A89" s="6"/>
      <c r="B89" s="7"/>
      <c r="C89" s="7"/>
      <c r="D89" s="7"/>
      <c r="E89" s="22"/>
      <c r="F89" s="8"/>
      <c r="G89" s="7"/>
      <c r="H89" s="9"/>
    </row>
    <row r="90" spans="1:8" x14ac:dyDescent="0.3">
      <c r="A90" s="6"/>
      <c r="B90" s="7"/>
      <c r="C90" s="7"/>
      <c r="D90" s="7"/>
      <c r="E90" s="22"/>
      <c r="F90" s="8"/>
      <c r="G90" s="7"/>
      <c r="H90" s="9"/>
    </row>
    <row r="91" spans="1:8" x14ac:dyDescent="0.3">
      <c r="A91" s="21" t="s">
        <v>26</v>
      </c>
      <c r="B91" s="7"/>
      <c r="C91" s="7"/>
      <c r="D91" s="7"/>
      <c r="E91" s="22"/>
      <c r="F91" s="8"/>
      <c r="G91" s="7"/>
      <c r="H91" s="9"/>
    </row>
    <row r="92" spans="1:8" x14ac:dyDescent="0.3">
      <c r="A92" s="23" t="s">
        <v>10</v>
      </c>
      <c r="B92" s="718" t="s">
        <v>11</v>
      </c>
      <c r="C92" s="719"/>
      <c r="D92" s="71" t="s">
        <v>12</v>
      </c>
      <c r="E92" s="26" t="s">
        <v>13</v>
      </c>
      <c r="F92" s="27" t="s">
        <v>22</v>
      </c>
      <c r="G92" s="26" t="s">
        <v>48</v>
      </c>
      <c r="H92" s="38" t="s">
        <v>14</v>
      </c>
    </row>
    <row r="93" spans="1:8" x14ac:dyDescent="0.3">
      <c r="A93" s="43"/>
      <c r="B93" s="724" t="s">
        <v>28</v>
      </c>
      <c r="C93" s="725"/>
      <c r="D93" s="40">
        <v>1</v>
      </c>
      <c r="E93" s="40" t="s">
        <v>29</v>
      </c>
      <c r="F93" s="41">
        <v>0.2</v>
      </c>
      <c r="G93" s="40">
        <f>H88*0.1</f>
        <v>150250.75600000002</v>
      </c>
      <c r="H93" s="42">
        <f>+G93*D93*F93</f>
        <v>30050.151200000008</v>
      </c>
    </row>
    <row r="94" spans="1:8" x14ac:dyDescent="0.3">
      <c r="A94" s="43"/>
      <c r="B94" s="724" t="s">
        <v>51</v>
      </c>
      <c r="C94" s="725"/>
      <c r="D94" s="40">
        <v>1</v>
      </c>
      <c r="E94" s="40" t="s">
        <v>29</v>
      </c>
      <c r="F94" s="41">
        <v>0.1</v>
      </c>
      <c r="G94" s="40">
        <f>+'[1]Estudio de Mercado'!$P$476</f>
        <v>20518.208000000002</v>
      </c>
      <c r="H94" s="42">
        <f>+G94*D94*F94</f>
        <v>2051.8208000000004</v>
      </c>
    </row>
    <row r="95" spans="1:8" x14ac:dyDescent="0.3">
      <c r="A95" s="21" t="s">
        <v>31</v>
      </c>
      <c r="B95" s="7"/>
      <c r="C95" s="7"/>
      <c r="D95" s="7"/>
      <c r="E95" s="22"/>
      <c r="F95" s="8"/>
      <c r="G95" s="7"/>
      <c r="H95" s="37">
        <f>ROUND(SUM(H93:H94),0)</f>
        <v>32102</v>
      </c>
    </row>
    <row r="96" spans="1:8" x14ac:dyDescent="0.3">
      <c r="A96" s="6"/>
      <c r="B96" s="7"/>
      <c r="C96" s="7"/>
      <c r="D96" s="7"/>
      <c r="E96" s="22"/>
      <c r="F96" s="8"/>
      <c r="G96" s="7"/>
      <c r="H96" s="9"/>
    </row>
    <row r="97" spans="1:8" x14ac:dyDescent="0.3">
      <c r="A97" s="21" t="s">
        <v>32</v>
      </c>
      <c r="B97" s="7"/>
      <c r="C97" s="7"/>
      <c r="D97" s="7"/>
      <c r="E97" s="22"/>
      <c r="F97" s="8"/>
      <c r="G97" s="7"/>
      <c r="H97" s="9"/>
    </row>
    <row r="98" spans="1:8" x14ac:dyDescent="0.3">
      <c r="A98" s="23" t="s">
        <v>10</v>
      </c>
      <c r="B98" s="718" t="s">
        <v>11</v>
      </c>
      <c r="C98" s="719"/>
      <c r="D98" s="26" t="s">
        <v>13</v>
      </c>
      <c r="E98" s="26" t="s">
        <v>12</v>
      </c>
      <c r="F98" s="27" t="s">
        <v>33</v>
      </c>
      <c r="G98" s="26" t="s">
        <v>34</v>
      </c>
      <c r="H98" s="38" t="s">
        <v>14</v>
      </c>
    </row>
    <row r="99" spans="1:8" x14ac:dyDescent="0.3">
      <c r="A99" s="43"/>
      <c r="B99" s="724" t="s">
        <v>35</v>
      </c>
      <c r="C99" s="725"/>
      <c r="D99" s="40" t="s">
        <v>36</v>
      </c>
      <c r="E99" s="40">
        <v>1</v>
      </c>
      <c r="F99" s="45">
        <f>+'[1]Estudio de Mercado'!$P$483</f>
        <v>102570</v>
      </c>
      <c r="G99" s="46">
        <v>0.04</v>
      </c>
      <c r="H99" s="42">
        <f>+F99*G99</f>
        <v>4102.8</v>
      </c>
    </row>
    <row r="100" spans="1:8" x14ac:dyDescent="0.3">
      <c r="A100" s="43"/>
      <c r="B100" s="724"/>
      <c r="C100" s="725"/>
      <c r="D100" s="47"/>
      <c r="E100" s="47"/>
      <c r="F100" s="48"/>
      <c r="G100" s="49"/>
      <c r="H100" s="42"/>
    </row>
    <row r="101" spans="1:8" x14ac:dyDescent="0.3">
      <c r="A101" s="21" t="s">
        <v>37</v>
      </c>
      <c r="B101" s="7"/>
      <c r="C101" s="7"/>
      <c r="D101" s="7"/>
      <c r="E101" s="22"/>
      <c r="F101" s="8"/>
      <c r="G101" s="7"/>
      <c r="H101" s="37">
        <f>ROUND(SUM(H99:H100),0)</f>
        <v>4103</v>
      </c>
    </row>
    <row r="102" spans="1:8" x14ac:dyDescent="0.3">
      <c r="A102" s="21"/>
      <c r="B102" s="7"/>
      <c r="C102" s="7"/>
      <c r="D102" s="7"/>
      <c r="E102" s="50"/>
      <c r="F102" s="8"/>
      <c r="G102" s="7"/>
      <c r="H102" s="51"/>
    </row>
    <row r="103" spans="1:8" x14ac:dyDescent="0.3">
      <c r="A103" s="21" t="s">
        <v>38</v>
      </c>
      <c r="B103" s="7"/>
      <c r="C103" s="7"/>
      <c r="D103" s="7"/>
      <c r="E103" s="22"/>
      <c r="F103" s="8"/>
      <c r="G103" s="7"/>
      <c r="H103" s="37">
        <f>H81+H88+H95+H101</f>
        <v>1588455.56</v>
      </c>
    </row>
    <row r="104" spans="1:8" x14ac:dyDescent="0.3">
      <c r="A104" s="21" t="s">
        <v>39</v>
      </c>
      <c r="B104" s="7"/>
      <c r="C104" s="7"/>
      <c r="D104" s="7"/>
      <c r="E104" s="22"/>
      <c r="F104" s="8"/>
      <c r="G104" s="7"/>
      <c r="H104" s="52">
        <f>+SUM(H105:H108)</f>
        <v>475742.44022000005</v>
      </c>
    </row>
    <row r="105" spans="1:8" x14ac:dyDescent="0.3">
      <c r="A105" s="21"/>
      <c r="B105" s="7"/>
      <c r="C105" s="7"/>
      <c r="D105" s="7"/>
      <c r="E105" s="22"/>
      <c r="F105" s="48" t="s">
        <v>40</v>
      </c>
      <c r="G105" s="53">
        <v>0.23</v>
      </c>
      <c r="H105" s="54">
        <f>+G105*H103</f>
        <v>365344.77880000003</v>
      </c>
    </row>
    <row r="106" spans="1:8" x14ac:dyDescent="0.3">
      <c r="A106" s="21"/>
      <c r="B106" s="7"/>
      <c r="C106" s="7"/>
      <c r="D106" s="7"/>
      <c r="E106" s="22"/>
      <c r="F106" s="48" t="s">
        <v>41</v>
      </c>
      <c r="G106" s="53">
        <v>0.01</v>
      </c>
      <c r="H106" s="54">
        <f>+G106*H103</f>
        <v>15884.555600000002</v>
      </c>
    </row>
    <row r="107" spans="1:8" x14ac:dyDescent="0.3">
      <c r="A107" s="21"/>
      <c r="B107" s="7"/>
      <c r="C107" s="7"/>
      <c r="D107" s="7"/>
      <c r="E107" s="22"/>
      <c r="F107" s="48" t="s">
        <v>42</v>
      </c>
      <c r="G107" s="53">
        <v>0.05</v>
      </c>
      <c r="H107" s="54">
        <f>+G107*H103</f>
        <v>79422.778000000006</v>
      </c>
    </row>
    <row r="108" spans="1:8" x14ac:dyDescent="0.3">
      <c r="A108" s="21"/>
      <c r="B108" s="7"/>
      <c r="C108" s="7"/>
      <c r="D108" s="7"/>
      <c r="E108" s="22"/>
      <c r="F108" s="48" t="s">
        <v>43</v>
      </c>
      <c r="G108" s="53">
        <v>0.19</v>
      </c>
      <c r="H108" s="54">
        <f>+G108*H107</f>
        <v>15090.32782</v>
      </c>
    </row>
    <row r="109" spans="1:8" x14ac:dyDescent="0.3">
      <c r="A109" s="21"/>
      <c r="B109" s="7"/>
      <c r="C109" s="7"/>
      <c r="D109" s="7"/>
      <c r="E109" s="22"/>
      <c r="F109" s="726" t="s">
        <v>44</v>
      </c>
      <c r="G109" s="726"/>
      <c r="H109" s="55">
        <f>+ROUND(H103+H104,0)</f>
        <v>2064198</v>
      </c>
    </row>
    <row r="110" spans="1:8" x14ac:dyDescent="0.3">
      <c r="A110" s="21"/>
      <c r="B110" s="7"/>
      <c r="C110" s="7"/>
      <c r="D110" s="7"/>
      <c r="E110" s="22"/>
      <c r="F110" s="8"/>
      <c r="G110" s="7"/>
      <c r="H110" s="56"/>
    </row>
    <row r="111" spans="1:8" ht="16.2" thickBot="1" x14ac:dyDescent="0.35">
      <c r="A111" s="17"/>
      <c r="B111" s="18"/>
      <c r="C111" s="7"/>
      <c r="D111" s="7"/>
      <c r="E111" s="22"/>
      <c r="F111" s="19"/>
      <c r="G111" s="18"/>
      <c r="H111" s="20"/>
    </row>
    <row r="112" spans="1:8" ht="16.2" thickTop="1" x14ac:dyDescent="0.3">
      <c r="A112" s="6"/>
      <c r="B112" s="7"/>
      <c r="C112" s="57"/>
      <c r="D112" s="58"/>
      <c r="E112" s="57"/>
      <c r="F112" s="8"/>
      <c r="G112" s="7"/>
      <c r="H112" s="59"/>
    </row>
    <row r="113" spans="1:8" x14ac:dyDescent="0.3">
      <c r="A113" s="6"/>
      <c r="B113" s="7"/>
      <c r="C113" s="22"/>
      <c r="D113" s="7"/>
      <c r="E113" s="22"/>
      <c r="F113" s="8"/>
      <c r="G113" s="7"/>
      <c r="H113" s="59"/>
    </row>
    <row r="114" spans="1:8" x14ac:dyDescent="0.3">
      <c r="A114" s="6"/>
      <c r="B114" s="7"/>
      <c r="C114" s="22"/>
      <c r="D114" s="7"/>
      <c r="E114" s="22"/>
      <c r="F114" s="8"/>
      <c r="G114" s="7"/>
      <c r="H114" s="59"/>
    </row>
    <row r="115" spans="1:8" x14ac:dyDescent="0.3">
      <c r="A115" s="6"/>
      <c r="B115" s="7"/>
      <c r="C115" s="22"/>
      <c r="D115" s="7"/>
      <c r="E115" s="22"/>
      <c r="F115" s="8"/>
      <c r="G115" s="7"/>
      <c r="H115" s="59"/>
    </row>
    <row r="116" spans="1:8" ht="16.2" thickBot="1" x14ac:dyDescent="0.35">
      <c r="A116" s="6"/>
      <c r="B116" s="7"/>
      <c r="C116" s="7"/>
      <c r="D116" s="7"/>
      <c r="E116" s="22"/>
      <c r="F116" s="699"/>
      <c r="G116" s="699"/>
      <c r="H116" s="700"/>
    </row>
    <row r="117" spans="1:8" ht="16.2" thickBot="1" x14ac:dyDescent="0.35">
      <c r="A117" s="81" t="s">
        <v>45</v>
      </c>
      <c r="B117" s="82"/>
      <c r="C117" s="82"/>
      <c r="D117" s="82"/>
      <c r="E117" s="74"/>
      <c r="F117" s="64" t="s">
        <v>46</v>
      </c>
      <c r="G117" s="63"/>
      <c r="H117" s="65"/>
    </row>
    <row r="118" spans="1:8" x14ac:dyDescent="0.3">
      <c r="A118" s="1"/>
      <c r="B118" s="2"/>
      <c r="C118" s="2"/>
      <c r="D118" s="2"/>
      <c r="E118" s="2"/>
      <c r="F118" s="3"/>
      <c r="G118" s="2"/>
      <c r="H118" s="4"/>
    </row>
    <row r="119" spans="1:8" ht="89.4" customHeight="1" thickBot="1" x14ac:dyDescent="0.55000000000000004">
      <c r="A119" s="772" t="s">
        <v>0</v>
      </c>
      <c r="B119" s="773"/>
      <c r="C119" s="773"/>
      <c r="D119" s="773"/>
      <c r="E119" s="773"/>
      <c r="F119" s="773"/>
      <c r="G119" s="773"/>
      <c r="H119" s="774"/>
    </row>
    <row r="120" spans="1:8" ht="16.2" thickTop="1" x14ac:dyDescent="0.3">
      <c r="A120" s="704" t="s">
        <v>50</v>
      </c>
      <c r="B120" s="705"/>
      <c r="C120" s="705"/>
      <c r="D120" s="705"/>
      <c r="E120" s="705"/>
      <c r="F120" s="705"/>
      <c r="G120" s="705"/>
      <c r="H120" s="706"/>
    </row>
    <row r="121" spans="1:8" x14ac:dyDescent="0.3">
      <c r="A121" s="707"/>
      <c r="B121" s="708"/>
      <c r="C121" s="708"/>
      <c r="D121" s="708"/>
      <c r="E121" s="708"/>
      <c r="F121" s="708"/>
      <c r="G121" s="708"/>
      <c r="H121" s="709"/>
    </row>
    <row r="122" spans="1:8" x14ac:dyDescent="0.3">
      <c r="A122" s="710" t="s">
        <v>2</v>
      </c>
      <c r="B122" s="711"/>
      <c r="C122" s="711"/>
      <c r="D122" s="711"/>
      <c r="E122" s="711"/>
      <c r="F122" s="711"/>
      <c r="G122" s="711"/>
      <c r="H122" s="712"/>
    </row>
    <row r="123" spans="1:8" x14ac:dyDescent="0.3">
      <c r="A123" s="6"/>
      <c r="B123" s="7"/>
      <c r="C123" s="7"/>
      <c r="D123" s="7"/>
      <c r="E123" s="7"/>
      <c r="F123" s="8"/>
      <c r="G123" s="7"/>
      <c r="H123" s="9"/>
    </row>
    <row r="124" spans="1:8" x14ac:dyDescent="0.3">
      <c r="A124" s="10" t="s">
        <v>3</v>
      </c>
      <c r="B124" s="11" t="str">
        <f>+'[1]BASE DEL PRESUPUESTO'!$B$122</f>
        <v>3.4.3</v>
      </c>
      <c r="C124" s="12" t="s">
        <v>4</v>
      </c>
      <c r="D124" s="11" t="str">
        <f>+'[1]BASE DEL PRESUPUESTO'!$D$122</f>
        <v>M2</v>
      </c>
      <c r="E124" s="13" t="s">
        <v>5</v>
      </c>
      <c r="F124" s="14">
        <f>H155</f>
        <v>471459.02</v>
      </c>
      <c r="G124" s="12" t="s">
        <v>6</v>
      </c>
      <c r="H124" s="15" t="s">
        <v>57</v>
      </c>
    </row>
    <row r="125" spans="1:8" ht="84.75" customHeight="1" x14ac:dyDescent="0.3">
      <c r="A125" s="16" t="s">
        <v>8</v>
      </c>
      <c r="B125" s="713" t="str">
        <f>+'[1]BASE DEL PRESUPUESTO'!$C$122</f>
        <v>Ducto de 10 pulgadas de diámetro en fibra de vidrio de alta densidad, con longitud de 3 metros , aglomerado con resina termoendurecible, totalmente antiácida, debidamente pintado, pintura resistente a la humedad y a la radiación solar (color negro mate) instalado con su respectiva soportería y acoplado tanto a la salida de la cabina como a la llegada de la unidad extractora y demás figuras de la ductería. Incluir las obras civiles de pasa muro, con sus respectivos resanes e impermeabilización para evitar filtraciones.incluye todos los materiales necesarios para su correcta ejecución y funcionamiento</v>
      </c>
      <c r="C125" s="713"/>
      <c r="D125" s="713"/>
      <c r="E125" s="713"/>
      <c r="F125" s="713"/>
      <c r="G125" s="713"/>
      <c r="H125" s="714"/>
    </row>
    <row r="126" spans="1:8" ht="16.2" thickBot="1" x14ac:dyDescent="0.35">
      <c r="A126" s="17"/>
      <c r="B126" s="18"/>
      <c r="C126" s="18"/>
      <c r="D126" s="18"/>
      <c r="E126" s="18"/>
      <c r="F126" s="19"/>
      <c r="G126" s="18"/>
      <c r="H126" s="20"/>
    </row>
    <row r="127" spans="1:8" ht="16.2" thickTop="1" x14ac:dyDescent="0.3">
      <c r="A127" s="21" t="s">
        <v>9</v>
      </c>
      <c r="B127" s="7"/>
      <c r="C127" s="7"/>
      <c r="D127" s="7"/>
      <c r="E127" s="22"/>
      <c r="F127" s="8"/>
      <c r="G127" s="7"/>
      <c r="H127" s="9"/>
    </row>
    <row r="128" spans="1:8" x14ac:dyDescent="0.3">
      <c r="A128" s="23" t="s">
        <v>10</v>
      </c>
      <c r="B128" s="24" t="s">
        <v>11</v>
      </c>
      <c r="C128" s="25"/>
      <c r="D128" s="25"/>
      <c r="E128" s="26" t="s">
        <v>12</v>
      </c>
      <c r="F128" s="27" t="s">
        <v>13</v>
      </c>
      <c r="G128" s="26" t="s">
        <v>14</v>
      </c>
      <c r="H128" s="28" t="s">
        <v>15</v>
      </c>
    </row>
    <row r="129" spans="1:8" ht="190.5" customHeight="1" x14ac:dyDescent="0.3">
      <c r="A129" s="29"/>
      <c r="B129" s="802" t="str">
        <f>+'[1]Estudio de Mercado'!$C$439</f>
        <v>Ducto de 10 pulgadas de diámetro en lana de vidrio de alta densidad por 3 metros , aglomerado con resina termoendurecible, totalmente antiácida, debidamente pintado, pintura resistente a la humedad y a la radiación solar (color negro mate) instalado con su respectiva soportería y acoplado tanto a la salida de la cabina como a la llegada de la unidad extractora y demás figuras de la ductería. Incluir las obras civiles de pasa muro, con sus respectivos resanes e impermeabilización para evitar filtraciones.</v>
      </c>
      <c r="C129" s="803"/>
      <c r="D129" s="804"/>
      <c r="E129" s="109">
        <v>1</v>
      </c>
      <c r="F129" s="110" t="s">
        <v>16</v>
      </c>
      <c r="G129" s="32">
        <v>452435.02</v>
      </c>
      <c r="H129" s="33">
        <f>+E129*G129</f>
        <v>452435.02</v>
      </c>
    </row>
    <row r="130" spans="1:8" x14ac:dyDescent="0.3">
      <c r="A130" s="35"/>
      <c r="B130" s="738" t="s">
        <v>49</v>
      </c>
      <c r="C130" s="739"/>
      <c r="D130" s="740"/>
      <c r="E130" s="109">
        <v>1</v>
      </c>
      <c r="F130" s="110" t="s">
        <v>18</v>
      </c>
      <c r="G130" s="32">
        <f>'[1]Estudio de Mercado'!$P$234</f>
        <v>2556</v>
      </c>
      <c r="H130" s="33">
        <f>+E130*G130</f>
        <v>2556</v>
      </c>
    </row>
    <row r="131" spans="1:8" x14ac:dyDescent="0.3">
      <c r="A131" s="35"/>
      <c r="B131" s="111"/>
      <c r="C131" s="112"/>
      <c r="D131" s="113"/>
      <c r="E131" s="96"/>
      <c r="F131" s="97"/>
      <c r="G131" s="32"/>
      <c r="H131" s="33"/>
    </row>
    <row r="132" spans="1:8" x14ac:dyDescent="0.3">
      <c r="A132" s="35"/>
      <c r="B132" s="738"/>
      <c r="C132" s="739"/>
      <c r="D132" s="740"/>
      <c r="E132" s="96"/>
      <c r="F132" s="97"/>
      <c r="G132" s="32"/>
      <c r="H132" s="33">
        <f>+E132*G132</f>
        <v>0</v>
      </c>
    </row>
    <row r="133" spans="1:8" x14ac:dyDescent="0.3">
      <c r="A133" s="21" t="s">
        <v>19</v>
      </c>
      <c r="B133" s="7"/>
      <c r="C133" s="7"/>
      <c r="D133" s="7"/>
      <c r="E133" s="22"/>
      <c r="F133" s="8"/>
      <c r="G133" s="7"/>
      <c r="H133" s="37">
        <f>(SUM(H129:H132))</f>
        <v>454991.02</v>
      </c>
    </row>
    <row r="134" spans="1:8" x14ac:dyDescent="0.3">
      <c r="A134" s="6"/>
      <c r="B134" s="7"/>
      <c r="C134" s="7"/>
      <c r="D134" s="7"/>
      <c r="E134" s="22"/>
      <c r="F134" s="8"/>
      <c r="G134" s="7"/>
      <c r="H134" s="9"/>
    </row>
    <row r="135" spans="1:8" x14ac:dyDescent="0.3">
      <c r="A135" s="21" t="s">
        <v>20</v>
      </c>
      <c r="B135" s="7"/>
      <c r="C135" s="7"/>
      <c r="D135" s="7"/>
      <c r="E135" s="22"/>
      <c r="F135" s="8"/>
      <c r="G135" s="7"/>
      <c r="H135" s="9"/>
    </row>
    <row r="136" spans="1:8" x14ac:dyDescent="0.3">
      <c r="A136" s="23" t="s">
        <v>10</v>
      </c>
      <c r="B136" s="26" t="s">
        <v>11</v>
      </c>
      <c r="C136" s="71" t="s">
        <v>12</v>
      </c>
      <c r="D136" s="26" t="s">
        <v>13</v>
      </c>
      <c r="E136" s="718" t="s">
        <v>21</v>
      </c>
      <c r="F136" s="719"/>
      <c r="G136" s="26" t="s">
        <v>47</v>
      </c>
      <c r="H136" s="38" t="s">
        <v>14</v>
      </c>
    </row>
    <row r="137" spans="1:8" ht="46.8" x14ac:dyDescent="0.3">
      <c r="A137" s="29"/>
      <c r="B137" s="72" t="s">
        <v>55</v>
      </c>
      <c r="C137" s="40">
        <v>1</v>
      </c>
      <c r="D137" s="40" t="s">
        <v>24</v>
      </c>
      <c r="E137" s="720">
        <f>+'[1]1- CUADRILLAS'!$D$48</f>
        <v>57780</v>
      </c>
      <c r="F137" s="721"/>
      <c r="G137" s="41">
        <v>0.2</v>
      </c>
      <c r="H137" s="42">
        <f>((E137+F137)*C137)*G137</f>
        <v>11556</v>
      </c>
    </row>
    <row r="138" spans="1:8" x14ac:dyDescent="0.3">
      <c r="A138" s="43"/>
      <c r="B138" s="44"/>
      <c r="C138" s="40"/>
      <c r="D138" s="40"/>
      <c r="E138" s="722"/>
      <c r="F138" s="723"/>
      <c r="G138" s="41"/>
      <c r="H138" s="42">
        <f>((E138+F138)*C138)*G138</f>
        <v>0</v>
      </c>
    </row>
    <row r="139" spans="1:8" x14ac:dyDescent="0.3">
      <c r="A139" s="43"/>
      <c r="B139" s="44"/>
      <c r="C139" s="40"/>
      <c r="D139" s="40"/>
      <c r="E139" s="722"/>
      <c r="F139" s="723"/>
      <c r="G139" s="40"/>
      <c r="H139" s="42"/>
    </row>
    <row r="140" spans="1:8" x14ac:dyDescent="0.3">
      <c r="A140" s="21" t="s">
        <v>25</v>
      </c>
      <c r="B140" s="7"/>
      <c r="C140" s="7"/>
      <c r="D140" s="7"/>
      <c r="E140" s="22"/>
      <c r="F140" s="8"/>
      <c r="G140" s="7"/>
      <c r="H140" s="37">
        <f>(SUM(H137:H139))</f>
        <v>11556</v>
      </c>
    </row>
    <row r="141" spans="1:8" x14ac:dyDescent="0.3">
      <c r="A141" s="6"/>
      <c r="B141" s="7"/>
      <c r="C141" s="7"/>
      <c r="D141" s="7"/>
      <c r="E141" s="22"/>
      <c r="F141" s="8"/>
      <c r="G141" s="7"/>
      <c r="H141" s="9"/>
    </row>
    <row r="142" spans="1:8" x14ac:dyDescent="0.3">
      <c r="A142" s="6"/>
      <c r="B142" s="7"/>
      <c r="C142" s="7"/>
      <c r="D142" s="7"/>
      <c r="E142" s="22"/>
      <c r="F142" s="8"/>
      <c r="G142" s="7"/>
      <c r="H142" s="9"/>
    </row>
    <row r="143" spans="1:8" x14ac:dyDescent="0.3">
      <c r="A143" s="21" t="s">
        <v>26</v>
      </c>
      <c r="B143" s="7"/>
      <c r="C143" s="7"/>
      <c r="D143" s="7"/>
      <c r="E143" s="22"/>
      <c r="F143" s="8"/>
      <c r="G143" s="7"/>
      <c r="H143" s="9"/>
    </row>
    <row r="144" spans="1:8" x14ac:dyDescent="0.3">
      <c r="A144" s="23" t="s">
        <v>10</v>
      </c>
      <c r="B144" s="718" t="s">
        <v>11</v>
      </c>
      <c r="C144" s="719"/>
      <c r="D144" s="71" t="s">
        <v>12</v>
      </c>
      <c r="E144" s="26" t="s">
        <v>13</v>
      </c>
      <c r="F144" s="27" t="s">
        <v>22</v>
      </c>
      <c r="G144" s="26" t="s">
        <v>48</v>
      </c>
      <c r="H144" s="38" t="s">
        <v>14</v>
      </c>
    </row>
    <row r="145" spans="1:8" x14ac:dyDescent="0.3">
      <c r="A145" s="43"/>
      <c r="B145" s="724" t="s">
        <v>28</v>
      </c>
      <c r="C145" s="725"/>
      <c r="D145" s="40">
        <v>1</v>
      </c>
      <c r="E145" s="40" t="s">
        <v>29</v>
      </c>
      <c r="F145" s="41">
        <v>0.2</v>
      </c>
      <c r="G145" s="40">
        <f>H140*0.1</f>
        <v>1155.6000000000001</v>
      </c>
      <c r="H145" s="42">
        <f>+G145*D145*F145</f>
        <v>231.12000000000003</v>
      </c>
    </row>
    <row r="146" spans="1:8" x14ac:dyDescent="0.3">
      <c r="A146" s="43"/>
      <c r="B146" s="724" t="s">
        <v>30</v>
      </c>
      <c r="C146" s="725"/>
      <c r="D146" s="40">
        <v>1</v>
      </c>
      <c r="E146" s="40" t="s">
        <v>29</v>
      </c>
      <c r="F146" s="41">
        <v>0.1</v>
      </c>
      <c r="G146" s="40">
        <f>+'[1]Estudio de Mercado'!$P$477</f>
        <v>26300</v>
      </c>
      <c r="H146" s="42">
        <f>+G146*D146*F146</f>
        <v>2630</v>
      </c>
    </row>
    <row r="147" spans="1:8" x14ac:dyDescent="0.3">
      <c r="A147" s="21" t="s">
        <v>31</v>
      </c>
      <c r="B147" s="7"/>
      <c r="C147" s="7"/>
      <c r="D147" s="7"/>
      <c r="E147" s="22"/>
      <c r="F147" s="8"/>
      <c r="G147" s="7"/>
      <c r="H147" s="37">
        <f>ROUND(SUM(H145:H146),0)</f>
        <v>2861</v>
      </c>
    </row>
    <row r="148" spans="1:8" x14ac:dyDescent="0.3">
      <c r="A148" s="6"/>
      <c r="B148" s="7"/>
      <c r="C148" s="7"/>
      <c r="D148" s="7"/>
      <c r="E148" s="22"/>
      <c r="F148" s="8"/>
      <c r="G148" s="7"/>
      <c r="H148" s="9"/>
    </row>
    <row r="149" spans="1:8" x14ac:dyDescent="0.3">
      <c r="A149" s="21" t="s">
        <v>32</v>
      </c>
      <c r="B149" s="7"/>
      <c r="C149" s="7"/>
      <c r="D149" s="7"/>
      <c r="E149" s="22"/>
      <c r="F149" s="8"/>
      <c r="G149" s="7"/>
      <c r="H149" s="9"/>
    </row>
    <row r="150" spans="1:8" x14ac:dyDescent="0.3">
      <c r="A150" s="23" t="s">
        <v>10</v>
      </c>
      <c r="B150" s="718" t="s">
        <v>11</v>
      </c>
      <c r="C150" s="719"/>
      <c r="D150" s="26" t="s">
        <v>13</v>
      </c>
      <c r="E150" s="26" t="s">
        <v>12</v>
      </c>
      <c r="F150" s="27" t="s">
        <v>33</v>
      </c>
      <c r="G150" s="26" t="s">
        <v>34</v>
      </c>
      <c r="H150" s="38" t="s">
        <v>14</v>
      </c>
    </row>
    <row r="151" spans="1:8" x14ac:dyDescent="0.3">
      <c r="A151" s="43"/>
      <c r="B151" s="724" t="s">
        <v>35</v>
      </c>
      <c r="C151" s="725"/>
      <c r="D151" s="40" t="s">
        <v>36</v>
      </c>
      <c r="E151" s="40">
        <v>1</v>
      </c>
      <c r="F151" s="45">
        <f>+'[1]Estudio de Mercado'!$P$483</f>
        <v>102570</v>
      </c>
      <c r="G151" s="46">
        <v>0.02</v>
      </c>
      <c r="H151" s="42">
        <f>+F151*G151</f>
        <v>2051.4</v>
      </c>
    </row>
    <row r="152" spans="1:8" x14ac:dyDescent="0.3">
      <c r="A152" s="43"/>
      <c r="B152" s="724"/>
      <c r="C152" s="725"/>
      <c r="D152" s="47"/>
      <c r="E152" s="47"/>
      <c r="F152" s="48"/>
      <c r="G152" s="49"/>
      <c r="H152" s="42"/>
    </row>
    <row r="153" spans="1:8" x14ac:dyDescent="0.3">
      <c r="A153" s="21" t="s">
        <v>37</v>
      </c>
      <c r="B153" s="7"/>
      <c r="C153" s="7"/>
      <c r="D153" s="7"/>
      <c r="E153" s="22"/>
      <c r="F153" s="8"/>
      <c r="G153" s="7"/>
      <c r="H153" s="37">
        <f>ROUND(SUM(H151:H152),0)</f>
        <v>2051</v>
      </c>
    </row>
    <row r="154" spans="1:8" x14ac:dyDescent="0.3">
      <c r="A154" s="21"/>
      <c r="B154" s="7"/>
      <c r="C154" s="7"/>
      <c r="D154" s="7"/>
      <c r="E154" s="50"/>
      <c r="F154" s="8"/>
      <c r="G154" s="7"/>
      <c r="H154" s="51"/>
    </row>
    <row r="155" spans="1:8" x14ac:dyDescent="0.3">
      <c r="A155" s="21" t="s">
        <v>38</v>
      </c>
      <c r="B155" s="7"/>
      <c r="C155" s="7"/>
      <c r="D155" s="7"/>
      <c r="E155" s="22"/>
      <c r="F155" s="8"/>
      <c r="G155" s="7"/>
      <c r="H155" s="37">
        <f>H133+H140+H147+H153</f>
        <v>471459.02</v>
      </c>
    </row>
    <row r="156" spans="1:8" x14ac:dyDescent="0.3">
      <c r="A156" s="21" t="s">
        <v>39</v>
      </c>
      <c r="B156" s="7"/>
      <c r="C156" s="7"/>
      <c r="D156" s="7"/>
      <c r="E156" s="22"/>
      <c r="F156" s="8"/>
      <c r="G156" s="7"/>
      <c r="H156" s="52">
        <f>+SUM(H157:H160)</f>
        <v>141201.97649000003</v>
      </c>
    </row>
    <row r="157" spans="1:8" x14ac:dyDescent="0.3">
      <c r="A157" s="21"/>
      <c r="B157" s="7"/>
      <c r="C157" s="7"/>
      <c r="D157" s="7"/>
      <c r="E157" s="22"/>
      <c r="F157" s="48" t="s">
        <v>40</v>
      </c>
      <c r="G157" s="53">
        <v>0.23</v>
      </c>
      <c r="H157" s="54">
        <f>+G157*H155</f>
        <v>108435.57460000001</v>
      </c>
    </row>
    <row r="158" spans="1:8" x14ac:dyDescent="0.3">
      <c r="A158" s="21"/>
      <c r="B158" s="7"/>
      <c r="C158" s="7"/>
      <c r="D158" s="7"/>
      <c r="E158" s="22"/>
      <c r="F158" s="48" t="s">
        <v>41</v>
      </c>
      <c r="G158" s="53">
        <v>0.01</v>
      </c>
      <c r="H158" s="54">
        <f>+G158*H155</f>
        <v>4714.5902000000006</v>
      </c>
    </row>
    <row r="159" spans="1:8" x14ac:dyDescent="0.3">
      <c r="A159" s="21"/>
      <c r="B159" s="7"/>
      <c r="C159" s="7"/>
      <c r="D159" s="7"/>
      <c r="E159" s="22"/>
      <c r="F159" s="48" t="s">
        <v>42</v>
      </c>
      <c r="G159" s="53">
        <v>0.05</v>
      </c>
      <c r="H159" s="54">
        <f>+G159*H155</f>
        <v>23572.951000000001</v>
      </c>
    </row>
    <row r="160" spans="1:8" x14ac:dyDescent="0.3">
      <c r="A160" s="21"/>
      <c r="B160" s="7"/>
      <c r="C160" s="7"/>
      <c r="D160" s="7"/>
      <c r="E160" s="22"/>
      <c r="F160" s="48" t="s">
        <v>43</v>
      </c>
      <c r="G160" s="53">
        <v>0.19</v>
      </c>
      <c r="H160" s="54">
        <f>+G160*H159</f>
        <v>4478.8606900000004</v>
      </c>
    </row>
    <row r="161" spans="1:8" x14ac:dyDescent="0.3">
      <c r="A161" s="21"/>
      <c r="B161" s="7"/>
      <c r="C161" s="7"/>
      <c r="D161" s="7"/>
      <c r="E161" s="22"/>
      <c r="F161" s="726" t="s">
        <v>44</v>
      </c>
      <c r="G161" s="726"/>
      <c r="H161" s="55">
        <f>+ROUND(H155+H156,0)</f>
        <v>612661</v>
      </c>
    </row>
    <row r="162" spans="1:8" x14ac:dyDescent="0.3">
      <c r="A162" s="21"/>
      <c r="B162" s="7"/>
      <c r="C162" s="7"/>
      <c r="D162" s="7"/>
      <c r="E162" s="22"/>
      <c r="F162" s="8"/>
      <c r="G162" s="7"/>
      <c r="H162" s="56"/>
    </row>
    <row r="163" spans="1:8" ht="16.2" thickBot="1" x14ac:dyDescent="0.35">
      <c r="A163" s="17"/>
      <c r="B163" s="18"/>
      <c r="C163" s="7"/>
      <c r="D163" s="7"/>
      <c r="E163" s="22"/>
      <c r="F163" s="19"/>
      <c r="G163" s="18"/>
      <c r="H163" s="20"/>
    </row>
    <row r="164" spans="1:8" ht="16.2" thickTop="1" x14ac:dyDescent="0.3">
      <c r="A164" s="6"/>
      <c r="B164" s="7"/>
      <c r="C164" s="57"/>
      <c r="D164" s="58"/>
      <c r="E164" s="57"/>
      <c r="F164" s="8"/>
      <c r="G164" s="7"/>
      <c r="H164" s="59"/>
    </row>
    <row r="165" spans="1:8" x14ac:dyDescent="0.3">
      <c r="A165" s="6"/>
      <c r="B165" s="7"/>
      <c r="C165" s="22"/>
      <c r="D165" s="7"/>
      <c r="E165" s="22"/>
      <c r="F165" s="8"/>
      <c r="G165" s="7"/>
      <c r="H165" s="59"/>
    </row>
    <row r="166" spans="1:8" x14ac:dyDescent="0.3">
      <c r="A166" s="6"/>
      <c r="B166" s="7"/>
      <c r="C166" s="22"/>
      <c r="D166" s="7"/>
      <c r="E166" s="22"/>
      <c r="F166" s="8"/>
      <c r="G166" s="7"/>
      <c r="H166" s="59"/>
    </row>
    <row r="167" spans="1:8" x14ac:dyDescent="0.3">
      <c r="A167" s="6"/>
      <c r="B167" s="7"/>
      <c r="C167" s="22"/>
      <c r="D167" s="7"/>
      <c r="E167" s="22"/>
      <c r="F167" s="8"/>
      <c r="G167" s="7"/>
      <c r="H167" s="59"/>
    </row>
    <row r="168" spans="1:8" ht="16.2" thickBot="1" x14ac:dyDescent="0.35">
      <c r="A168" s="6"/>
      <c r="B168" s="7"/>
      <c r="C168" s="7"/>
      <c r="D168" s="7"/>
      <c r="E168" s="22"/>
      <c r="F168" s="699"/>
      <c r="G168" s="699"/>
      <c r="H168" s="700"/>
    </row>
    <row r="169" spans="1:8" ht="16.2" thickBot="1" x14ac:dyDescent="0.35">
      <c r="A169" s="81" t="s">
        <v>45</v>
      </c>
      <c r="B169" s="82"/>
      <c r="C169" s="82"/>
      <c r="D169" s="82"/>
      <c r="E169" s="74"/>
      <c r="F169" s="64" t="s">
        <v>46</v>
      </c>
      <c r="G169" s="63"/>
      <c r="H169" s="65"/>
    </row>
    <row r="170" spans="1:8" x14ac:dyDescent="0.3">
      <c r="A170" s="1"/>
      <c r="B170" s="2"/>
      <c r="C170" s="2"/>
      <c r="D170" s="2"/>
      <c r="E170" s="2"/>
      <c r="F170" s="3"/>
      <c r="G170" s="2"/>
      <c r="H170" s="4"/>
    </row>
    <row r="171" spans="1:8" ht="89.4" customHeight="1" thickBot="1" x14ac:dyDescent="0.55000000000000004">
      <c r="A171" s="772" t="s">
        <v>0</v>
      </c>
      <c r="B171" s="773"/>
      <c r="C171" s="773"/>
      <c r="D171" s="773"/>
      <c r="E171" s="773"/>
      <c r="F171" s="773"/>
      <c r="G171" s="773"/>
      <c r="H171" s="774"/>
    </row>
    <row r="172" spans="1:8" ht="16.2" thickTop="1" x14ac:dyDescent="0.3">
      <c r="A172" s="704" t="s">
        <v>50</v>
      </c>
      <c r="B172" s="705"/>
      <c r="C172" s="705"/>
      <c r="D172" s="705"/>
      <c r="E172" s="705"/>
      <c r="F172" s="705"/>
      <c r="G172" s="705"/>
      <c r="H172" s="706"/>
    </row>
    <row r="173" spans="1:8" x14ac:dyDescent="0.3">
      <c r="A173" s="707"/>
      <c r="B173" s="708"/>
      <c r="C173" s="708"/>
      <c r="D173" s="708"/>
      <c r="E173" s="708"/>
      <c r="F173" s="708"/>
      <c r="G173" s="708"/>
      <c r="H173" s="709"/>
    </row>
    <row r="174" spans="1:8" x14ac:dyDescent="0.3">
      <c r="A174" s="710" t="s">
        <v>2</v>
      </c>
      <c r="B174" s="711"/>
      <c r="C174" s="711"/>
      <c r="D174" s="711"/>
      <c r="E174" s="711"/>
      <c r="F174" s="711"/>
      <c r="G174" s="711"/>
      <c r="H174" s="712"/>
    </row>
    <row r="175" spans="1:8" x14ac:dyDescent="0.3">
      <c r="A175" s="6"/>
      <c r="B175" s="7"/>
      <c r="C175" s="7"/>
      <c r="D175" s="7"/>
      <c r="E175" s="7"/>
      <c r="F175" s="8"/>
      <c r="G175" s="7"/>
      <c r="H175" s="9"/>
    </row>
    <row r="176" spans="1:8" x14ac:dyDescent="0.3">
      <c r="A176" s="10" t="s">
        <v>3</v>
      </c>
      <c r="B176" s="11" t="str">
        <f>+'[1]BASE DEL PRESUPUESTO'!$B$123</f>
        <v>3.4.4</v>
      </c>
      <c r="C176" s="12" t="s">
        <v>4</v>
      </c>
      <c r="D176" s="11" t="str">
        <f>+'[1]BASE DEL PRESUPUESTO'!$D$123</f>
        <v>UND</v>
      </c>
      <c r="E176" s="13" t="s">
        <v>5</v>
      </c>
      <c r="F176" s="14">
        <f>H211</f>
        <v>262629.46999999997</v>
      </c>
      <c r="G176" s="12" t="s">
        <v>6</v>
      </c>
      <c r="H176" s="15" t="s">
        <v>57</v>
      </c>
    </row>
    <row r="177" spans="1:8" ht="63" customHeight="1" x14ac:dyDescent="0.3">
      <c r="A177" s="16" t="s">
        <v>8</v>
      </c>
      <c r="B177" s="713" t="str">
        <f>+'[1]BASE DEL PRESUPUESTO'!$C$123</f>
        <v>Codo 90° de 10 pulgadas de diámetro en fibra de vidrio de alta densidad, aglomerado con resina termoendurecible, debidamente pintado, pintura resistente a la humedad y a la radiación solar (color negro mate), instalado y acoplado tanto a la salida de la cabina como a la llegada de la unidad extractora y a la ductería de la misma dimensión.incluye todos los materiales necesarios para su correcta ejecución y funcionamiento</v>
      </c>
      <c r="C177" s="713"/>
      <c r="D177" s="713"/>
      <c r="E177" s="713"/>
      <c r="F177" s="713"/>
      <c r="G177" s="713"/>
      <c r="H177" s="714"/>
    </row>
    <row r="178" spans="1:8" ht="16.2" thickBot="1" x14ac:dyDescent="0.35">
      <c r="A178" s="17"/>
      <c r="B178" s="18"/>
      <c r="C178" s="18"/>
      <c r="D178" s="18"/>
      <c r="E178" s="18"/>
      <c r="F178" s="19"/>
      <c r="G178" s="18"/>
      <c r="H178" s="20"/>
    </row>
    <row r="179" spans="1:8" ht="16.2" thickTop="1" x14ac:dyDescent="0.3">
      <c r="A179" s="21" t="s">
        <v>9</v>
      </c>
      <c r="B179" s="7"/>
      <c r="C179" s="7"/>
      <c r="D179" s="7"/>
      <c r="E179" s="22"/>
      <c r="F179" s="8"/>
      <c r="G179" s="7"/>
      <c r="H179" s="9"/>
    </row>
    <row r="180" spans="1:8" x14ac:dyDescent="0.3">
      <c r="A180" s="23" t="s">
        <v>10</v>
      </c>
      <c r="B180" s="24" t="s">
        <v>11</v>
      </c>
      <c r="C180" s="25"/>
      <c r="D180" s="25"/>
      <c r="E180" s="26" t="s">
        <v>12</v>
      </c>
      <c r="F180" s="27" t="s">
        <v>13</v>
      </c>
      <c r="G180" s="26" t="s">
        <v>14</v>
      </c>
      <c r="H180" s="28" t="s">
        <v>15</v>
      </c>
    </row>
    <row r="181" spans="1:8" ht="130.5" customHeight="1" x14ac:dyDescent="0.3">
      <c r="A181" s="29"/>
      <c r="B181" s="802" t="str">
        <f>+'[1]Estudio de Mercado'!$C$440</f>
        <v>Codo 90° de 10 pulgadas de diámetro en lana de vidrio de alta densidad, aglomerado con resina termoendurecible, debidamente pintado, pintura resistente a la humedad y a la radiación solar (color negro mate), instalado y acoplado tanto a la salida de la cabina como a la llegada de la unidad extractora y a la ductería de la misma dimensión.</v>
      </c>
      <c r="C181" s="803"/>
      <c r="D181" s="804"/>
      <c r="E181" s="109">
        <v>1</v>
      </c>
      <c r="F181" s="110" t="s">
        <v>13</v>
      </c>
      <c r="G181" s="32">
        <v>243605.46999999997</v>
      </c>
      <c r="H181" s="33">
        <f>+E181*G181</f>
        <v>243605.46999999997</v>
      </c>
    </row>
    <row r="182" spans="1:8" x14ac:dyDescent="0.3">
      <c r="A182" s="35"/>
      <c r="B182" s="738" t="s">
        <v>49</v>
      </c>
      <c r="C182" s="739"/>
      <c r="D182" s="740"/>
      <c r="E182" s="109">
        <v>1</v>
      </c>
      <c r="F182" s="110" t="s">
        <v>18</v>
      </c>
      <c r="G182" s="32">
        <f>'[1]Estudio de Mercado'!$P$234</f>
        <v>2556</v>
      </c>
      <c r="H182" s="33">
        <f>+E182*G182</f>
        <v>2556</v>
      </c>
    </row>
    <row r="183" spans="1:8" x14ac:dyDescent="0.3">
      <c r="A183" s="35"/>
      <c r="B183" s="111"/>
      <c r="C183" s="112"/>
      <c r="D183" s="113"/>
      <c r="E183" s="96"/>
      <c r="F183" s="97"/>
      <c r="G183" s="32"/>
      <c r="H183" s="33"/>
    </row>
    <row r="184" spans="1:8" x14ac:dyDescent="0.3">
      <c r="A184" s="35"/>
      <c r="B184" s="111"/>
      <c r="C184" s="112"/>
      <c r="D184" s="113"/>
      <c r="E184" s="96"/>
      <c r="F184" s="97"/>
      <c r="G184" s="32"/>
      <c r="H184" s="33"/>
    </row>
    <row r="185" spans="1:8" x14ac:dyDescent="0.3">
      <c r="A185" s="35"/>
      <c r="B185" s="111"/>
      <c r="C185" s="112"/>
      <c r="D185" s="113"/>
      <c r="E185" s="96"/>
      <c r="F185" s="97"/>
      <c r="G185" s="32"/>
      <c r="H185" s="33"/>
    </row>
    <row r="186" spans="1:8" x14ac:dyDescent="0.3">
      <c r="A186" s="35"/>
      <c r="B186" s="111"/>
      <c r="C186" s="112"/>
      <c r="D186" s="113"/>
      <c r="E186" s="96"/>
      <c r="F186" s="97"/>
      <c r="G186" s="32"/>
      <c r="H186" s="33"/>
    </row>
    <row r="187" spans="1:8" x14ac:dyDescent="0.3">
      <c r="A187" s="35"/>
      <c r="B187" s="738"/>
      <c r="C187" s="739"/>
      <c r="D187" s="740"/>
      <c r="E187" s="96"/>
      <c r="F187" s="97"/>
      <c r="G187" s="98"/>
      <c r="H187" s="33">
        <f>+E187*G187</f>
        <v>0</v>
      </c>
    </row>
    <row r="188" spans="1:8" x14ac:dyDescent="0.3">
      <c r="A188" s="35"/>
      <c r="B188" s="738"/>
      <c r="C188" s="739"/>
      <c r="D188" s="740"/>
      <c r="E188" s="96"/>
      <c r="F188" s="97"/>
      <c r="G188" s="32"/>
      <c r="H188" s="33">
        <f>+E188*G188</f>
        <v>0</v>
      </c>
    </row>
    <row r="189" spans="1:8" x14ac:dyDescent="0.3">
      <c r="A189" s="21" t="s">
        <v>19</v>
      </c>
      <c r="B189" s="7"/>
      <c r="C189" s="7"/>
      <c r="D189" s="7"/>
      <c r="E189" s="22"/>
      <c r="F189" s="8"/>
      <c r="G189" s="7"/>
      <c r="H189" s="37">
        <f>(SUM(H181:H188))</f>
        <v>246161.46999999997</v>
      </c>
    </row>
    <row r="190" spans="1:8" x14ac:dyDescent="0.3">
      <c r="A190" s="6"/>
      <c r="B190" s="7"/>
      <c r="C190" s="7"/>
      <c r="D190" s="7"/>
      <c r="E190" s="22"/>
      <c r="F190" s="8"/>
      <c r="G190" s="7"/>
      <c r="H190" s="9"/>
    </row>
    <row r="191" spans="1:8" x14ac:dyDescent="0.3">
      <c r="A191" s="21" t="s">
        <v>20</v>
      </c>
      <c r="B191" s="7"/>
      <c r="C191" s="7"/>
      <c r="D191" s="7"/>
      <c r="E191" s="22"/>
      <c r="F191" s="8"/>
      <c r="G191" s="7"/>
      <c r="H191" s="9"/>
    </row>
    <row r="192" spans="1:8" x14ac:dyDescent="0.3">
      <c r="A192" s="23" t="s">
        <v>10</v>
      </c>
      <c r="B192" s="26" t="s">
        <v>11</v>
      </c>
      <c r="C192" s="71" t="s">
        <v>12</v>
      </c>
      <c r="D192" s="26" t="s">
        <v>13</v>
      </c>
      <c r="E192" s="718" t="s">
        <v>21</v>
      </c>
      <c r="F192" s="719"/>
      <c r="G192" s="26" t="s">
        <v>47</v>
      </c>
      <c r="H192" s="38" t="s">
        <v>14</v>
      </c>
    </row>
    <row r="193" spans="1:8" ht="46.8" x14ac:dyDescent="0.3">
      <c r="A193" s="29"/>
      <c r="B193" s="72" t="s">
        <v>55</v>
      </c>
      <c r="C193" s="40">
        <v>1</v>
      </c>
      <c r="D193" s="40" t="s">
        <v>24</v>
      </c>
      <c r="E193" s="720">
        <f>+'[1]1- CUADRILLAS'!$D$48</f>
        <v>57780</v>
      </c>
      <c r="F193" s="721"/>
      <c r="G193" s="41">
        <v>0.2</v>
      </c>
      <c r="H193" s="42">
        <f>((E193+F193)*C193)*G193</f>
        <v>11556</v>
      </c>
    </row>
    <row r="194" spans="1:8" x14ac:dyDescent="0.3">
      <c r="A194" s="43"/>
      <c r="B194" s="44"/>
      <c r="C194" s="40"/>
      <c r="D194" s="40"/>
      <c r="E194" s="722"/>
      <c r="F194" s="723"/>
      <c r="G194" s="41"/>
      <c r="H194" s="42">
        <f>((E194+F194)*C194)*G194</f>
        <v>0</v>
      </c>
    </row>
    <row r="195" spans="1:8" x14ac:dyDescent="0.3">
      <c r="A195" s="43"/>
      <c r="B195" s="44"/>
      <c r="C195" s="40"/>
      <c r="D195" s="40"/>
      <c r="E195" s="722"/>
      <c r="F195" s="723"/>
      <c r="G195" s="40"/>
      <c r="H195" s="42"/>
    </row>
    <row r="196" spans="1:8" x14ac:dyDescent="0.3">
      <c r="A196" s="21" t="s">
        <v>25</v>
      </c>
      <c r="B196" s="7"/>
      <c r="C196" s="7"/>
      <c r="D196" s="7"/>
      <c r="E196" s="22"/>
      <c r="F196" s="8"/>
      <c r="G196" s="7"/>
      <c r="H196" s="37">
        <f>(SUM(H193:H195))</f>
        <v>11556</v>
      </c>
    </row>
    <row r="197" spans="1:8" x14ac:dyDescent="0.3">
      <c r="A197" s="6"/>
      <c r="B197" s="7"/>
      <c r="C197" s="7"/>
      <c r="D197" s="7"/>
      <c r="E197" s="22"/>
      <c r="F197" s="8"/>
      <c r="G197" s="7"/>
      <c r="H197" s="9"/>
    </row>
    <row r="198" spans="1:8" x14ac:dyDescent="0.3">
      <c r="A198" s="6"/>
      <c r="B198" s="7"/>
      <c r="C198" s="7"/>
      <c r="D198" s="7"/>
      <c r="E198" s="22"/>
      <c r="F198" s="8"/>
      <c r="G198" s="7"/>
      <c r="H198" s="9"/>
    </row>
    <row r="199" spans="1:8" x14ac:dyDescent="0.3">
      <c r="A199" s="21" t="s">
        <v>26</v>
      </c>
      <c r="B199" s="7"/>
      <c r="C199" s="7"/>
      <c r="D199" s="7"/>
      <c r="E199" s="22"/>
      <c r="F199" s="8"/>
      <c r="G199" s="7"/>
      <c r="H199" s="9"/>
    </row>
    <row r="200" spans="1:8" x14ac:dyDescent="0.3">
      <c r="A200" s="23" t="s">
        <v>10</v>
      </c>
      <c r="B200" s="718" t="s">
        <v>11</v>
      </c>
      <c r="C200" s="719"/>
      <c r="D200" s="71" t="s">
        <v>12</v>
      </c>
      <c r="E200" s="26" t="s">
        <v>13</v>
      </c>
      <c r="F200" s="27" t="s">
        <v>22</v>
      </c>
      <c r="G200" s="26" t="s">
        <v>48</v>
      </c>
      <c r="H200" s="38" t="s">
        <v>14</v>
      </c>
    </row>
    <row r="201" spans="1:8" x14ac:dyDescent="0.3">
      <c r="A201" s="43"/>
      <c r="B201" s="724" t="s">
        <v>28</v>
      </c>
      <c r="C201" s="725"/>
      <c r="D201" s="40">
        <v>1</v>
      </c>
      <c r="E201" s="40" t="s">
        <v>29</v>
      </c>
      <c r="F201" s="41">
        <v>0.2</v>
      </c>
      <c r="G201" s="40">
        <f>H196*0.1</f>
        <v>1155.6000000000001</v>
      </c>
      <c r="H201" s="42">
        <f>+G201*D201*F201</f>
        <v>231.12000000000003</v>
      </c>
    </row>
    <row r="202" spans="1:8" x14ac:dyDescent="0.3">
      <c r="A202" s="43"/>
      <c r="B202" s="724" t="s">
        <v>61</v>
      </c>
      <c r="C202" s="725"/>
      <c r="D202" s="40">
        <v>1</v>
      </c>
      <c r="E202" s="40" t="s">
        <v>29</v>
      </c>
      <c r="F202" s="41">
        <v>0.1</v>
      </c>
      <c r="G202" s="40">
        <f>+'[1]Estudio de Mercado'!$P$477</f>
        <v>26300</v>
      </c>
      <c r="H202" s="42">
        <f>+G202*D202*F202</f>
        <v>2630</v>
      </c>
    </row>
    <row r="203" spans="1:8" x14ac:dyDescent="0.3">
      <c r="A203" s="21" t="s">
        <v>31</v>
      </c>
      <c r="B203" s="7"/>
      <c r="C203" s="7"/>
      <c r="D203" s="7"/>
      <c r="E203" s="22"/>
      <c r="F203" s="8"/>
      <c r="G203" s="7"/>
      <c r="H203" s="37">
        <f>ROUND(SUM(H201:H202),0)</f>
        <v>2861</v>
      </c>
    </row>
    <row r="204" spans="1:8" x14ac:dyDescent="0.3">
      <c r="A204" s="6"/>
      <c r="B204" s="7"/>
      <c r="C204" s="7"/>
      <c r="D204" s="7"/>
      <c r="E204" s="22"/>
      <c r="F204" s="8"/>
      <c r="G204" s="7"/>
      <c r="H204" s="9"/>
    </row>
    <row r="205" spans="1:8" x14ac:dyDescent="0.3">
      <c r="A205" s="21" t="s">
        <v>32</v>
      </c>
      <c r="B205" s="7"/>
      <c r="C205" s="7"/>
      <c r="D205" s="7"/>
      <c r="E205" s="22"/>
      <c r="F205" s="8"/>
      <c r="G205" s="7"/>
      <c r="H205" s="9"/>
    </row>
    <row r="206" spans="1:8" x14ac:dyDescent="0.3">
      <c r="A206" s="23" t="s">
        <v>10</v>
      </c>
      <c r="B206" s="718" t="s">
        <v>11</v>
      </c>
      <c r="C206" s="719"/>
      <c r="D206" s="26" t="s">
        <v>13</v>
      </c>
      <c r="E206" s="26" t="s">
        <v>12</v>
      </c>
      <c r="F206" s="27" t="s">
        <v>33</v>
      </c>
      <c r="G206" s="26" t="s">
        <v>34</v>
      </c>
      <c r="H206" s="38" t="s">
        <v>14</v>
      </c>
    </row>
    <row r="207" spans="1:8" x14ac:dyDescent="0.3">
      <c r="A207" s="43"/>
      <c r="B207" s="724" t="s">
        <v>35</v>
      </c>
      <c r="C207" s="725"/>
      <c r="D207" s="40" t="s">
        <v>36</v>
      </c>
      <c r="E207" s="40">
        <v>1</v>
      </c>
      <c r="F207" s="45">
        <f>+'[1]Estudio de Mercado'!$P$483</f>
        <v>102570</v>
      </c>
      <c r="G207" s="46">
        <v>0.02</v>
      </c>
      <c r="H207" s="42">
        <f>+F207*G207</f>
        <v>2051.4</v>
      </c>
    </row>
    <row r="208" spans="1:8" x14ac:dyDescent="0.3">
      <c r="A208" s="43"/>
      <c r="B208" s="724"/>
      <c r="C208" s="725"/>
      <c r="D208" s="47"/>
      <c r="E208" s="47"/>
      <c r="F208" s="48"/>
      <c r="G208" s="49"/>
      <c r="H208" s="42"/>
    </row>
    <row r="209" spans="1:8" x14ac:dyDescent="0.3">
      <c r="A209" s="21" t="s">
        <v>37</v>
      </c>
      <c r="B209" s="7"/>
      <c r="C209" s="7"/>
      <c r="D209" s="7"/>
      <c r="E209" s="22"/>
      <c r="F209" s="8"/>
      <c r="G209" s="7"/>
      <c r="H209" s="37">
        <f>ROUND(SUM(H207:H208),0)</f>
        <v>2051</v>
      </c>
    </row>
    <row r="210" spans="1:8" x14ac:dyDescent="0.3">
      <c r="A210" s="21"/>
      <c r="B210" s="7"/>
      <c r="C210" s="7"/>
      <c r="D210" s="7"/>
      <c r="E210" s="50"/>
      <c r="F210" s="8"/>
      <c r="G210" s="7"/>
      <c r="H210" s="51"/>
    </row>
    <row r="211" spans="1:8" x14ac:dyDescent="0.3">
      <c r="A211" s="21" t="s">
        <v>38</v>
      </c>
      <c r="B211" s="7"/>
      <c r="C211" s="7"/>
      <c r="D211" s="7"/>
      <c r="E211" s="22"/>
      <c r="F211" s="8"/>
      <c r="G211" s="7"/>
      <c r="H211" s="37">
        <f>H189+H196+H203+H209</f>
        <v>262629.46999999997</v>
      </c>
    </row>
    <row r="212" spans="1:8" x14ac:dyDescent="0.3">
      <c r="A212" s="21" t="s">
        <v>39</v>
      </c>
      <c r="B212" s="7"/>
      <c r="C212" s="7"/>
      <c r="D212" s="7"/>
      <c r="E212" s="22"/>
      <c r="F212" s="8"/>
      <c r="G212" s="7"/>
      <c r="H212" s="52">
        <f>+SUM(H213:H216)</f>
        <v>78657.526264999993</v>
      </c>
    </row>
    <row r="213" spans="1:8" x14ac:dyDescent="0.3">
      <c r="A213" s="21"/>
      <c r="B213" s="7"/>
      <c r="C213" s="7"/>
      <c r="D213" s="7"/>
      <c r="E213" s="22"/>
      <c r="F213" s="48" t="s">
        <v>40</v>
      </c>
      <c r="G213" s="53">
        <v>0.23</v>
      </c>
      <c r="H213" s="54">
        <f>+G213*H211</f>
        <v>60404.778099999996</v>
      </c>
    </row>
    <row r="214" spans="1:8" x14ac:dyDescent="0.3">
      <c r="A214" s="21"/>
      <c r="B214" s="7"/>
      <c r="C214" s="7"/>
      <c r="D214" s="7"/>
      <c r="E214" s="22"/>
      <c r="F214" s="48" t="s">
        <v>41</v>
      </c>
      <c r="G214" s="53">
        <v>0.01</v>
      </c>
      <c r="H214" s="54">
        <f>+G214*H211</f>
        <v>2626.2946999999999</v>
      </c>
    </row>
    <row r="215" spans="1:8" x14ac:dyDescent="0.3">
      <c r="A215" s="21"/>
      <c r="B215" s="7"/>
      <c r="C215" s="7"/>
      <c r="D215" s="7"/>
      <c r="E215" s="22"/>
      <c r="F215" s="48" t="s">
        <v>42</v>
      </c>
      <c r="G215" s="53">
        <v>0.05</v>
      </c>
      <c r="H215" s="54">
        <f>+G215*H211</f>
        <v>13131.4735</v>
      </c>
    </row>
    <row r="216" spans="1:8" x14ac:dyDescent="0.3">
      <c r="A216" s="21"/>
      <c r="B216" s="7"/>
      <c r="C216" s="7"/>
      <c r="D216" s="7"/>
      <c r="E216" s="22"/>
      <c r="F216" s="48" t="s">
        <v>43</v>
      </c>
      <c r="G216" s="53">
        <v>0.19</v>
      </c>
      <c r="H216" s="54">
        <f>+G216*H215</f>
        <v>2494.979965</v>
      </c>
    </row>
    <row r="217" spans="1:8" x14ac:dyDescent="0.3">
      <c r="A217" s="21"/>
      <c r="B217" s="7"/>
      <c r="C217" s="7"/>
      <c r="D217" s="7"/>
      <c r="E217" s="22"/>
      <c r="F217" s="726" t="s">
        <v>44</v>
      </c>
      <c r="G217" s="726"/>
      <c r="H217" s="55">
        <f>+ROUND(H211+H212,0)</f>
        <v>341287</v>
      </c>
    </row>
    <row r="218" spans="1:8" x14ac:dyDescent="0.3">
      <c r="A218" s="21"/>
      <c r="B218" s="7"/>
      <c r="C218" s="7"/>
      <c r="D218" s="7"/>
      <c r="E218" s="22"/>
      <c r="F218" s="8"/>
      <c r="G218" s="7"/>
      <c r="H218" s="56"/>
    </row>
    <row r="219" spans="1:8" ht="16.2" thickBot="1" x14ac:dyDescent="0.35">
      <c r="A219" s="17"/>
      <c r="B219" s="18"/>
      <c r="C219" s="7"/>
      <c r="D219" s="7"/>
      <c r="E219" s="22"/>
      <c r="F219" s="19"/>
      <c r="G219" s="18"/>
      <c r="H219" s="20"/>
    </row>
    <row r="220" spans="1:8" ht="16.2" thickTop="1" x14ac:dyDescent="0.3">
      <c r="A220" s="6"/>
      <c r="B220" s="7"/>
      <c r="C220" s="57"/>
      <c r="D220" s="58"/>
      <c r="E220" s="57"/>
      <c r="F220" s="8"/>
      <c r="G220" s="7"/>
      <c r="H220" s="59"/>
    </row>
    <row r="221" spans="1:8" x14ac:dyDescent="0.3">
      <c r="A221" s="6"/>
      <c r="B221" s="7"/>
      <c r="C221" s="22"/>
      <c r="D221" s="7"/>
      <c r="E221" s="22"/>
      <c r="F221" s="8"/>
      <c r="G221" s="7"/>
      <c r="H221" s="59"/>
    </row>
    <row r="222" spans="1:8" x14ac:dyDescent="0.3">
      <c r="A222" s="6"/>
      <c r="B222" s="7"/>
      <c r="C222" s="22"/>
      <c r="D222" s="7"/>
      <c r="E222" s="22"/>
      <c r="F222" s="8"/>
      <c r="G222" s="7"/>
      <c r="H222" s="59"/>
    </row>
    <row r="223" spans="1:8" x14ac:dyDescent="0.3">
      <c r="A223" s="6"/>
      <c r="B223" s="7"/>
      <c r="C223" s="22"/>
      <c r="D223" s="7"/>
      <c r="E223" s="22"/>
      <c r="F223" s="8"/>
      <c r="G223" s="7"/>
      <c r="H223" s="59"/>
    </row>
    <row r="224" spans="1:8" ht="16.2" thickBot="1" x14ac:dyDescent="0.35">
      <c r="A224" s="6"/>
      <c r="B224" s="7"/>
      <c r="C224" s="7"/>
      <c r="D224" s="7"/>
      <c r="E224" s="22"/>
      <c r="F224" s="699"/>
      <c r="G224" s="699"/>
      <c r="H224" s="700"/>
    </row>
    <row r="225" spans="1:8" ht="16.2" thickBot="1" x14ac:dyDescent="0.35">
      <c r="A225" s="81" t="s">
        <v>45</v>
      </c>
      <c r="B225" s="82"/>
      <c r="C225" s="82"/>
      <c r="D225" s="82"/>
      <c r="E225" s="74"/>
      <c r="F225" s="64" t="s">
        <v>46</v>
      </c>
      <c r="G225" s="63"/>
      <c r="H225" s="65"/>
    </row>
    <row r="226" spans="1:8" x14ac:dyDescent="0.3">
      <c r="A226" s="1"/>
      <c r="B226" s="2"/>
      <c r="C226" s="2"/>
      <c r="D226" s="2"/>
      <c r="E226" s="2"/>
      <c r="F226" s="3"/>
      <c r="G226" s="2"/>
      <c r="H226" s="4"/>
    </row>
    <row r="227" spans="1:8" ht="84.6" customHeight="1" thickBot="1" x14ac:dyDescent="0.55000000000000004">
      <c r="A227" s="772" t="s">
        <v>0</v>
      </c>
      <c r="B227" s="773"/>
      <c r="C227" s="773"/>
      <c r="D227" s="773"/>
      <c r="E227" s="773"/>
      <c r="F227" s="773"/>
      <c r="G227" s="773"/>
      <c r="H227" s="774"/>
    </row>
    <row r="228" spans="1:8" ht="16.2" thickTop="1" x14ac:dyDescent="0.3">
      <c r="A228" s="704" t="s">
        <v>50</v>
      </c>
      <c r="B228" s="705"/>
      <c r="C228" s="705"/>
      <c r="D228" s="705"/>
      <c r="E228" s="705"/>
      <c r="F228" s="705"/>
      <c r="G228" s="705"/>
      <c r="H228" s="706"/>
    </row>
    <row r="229" spans="1:8" x14ac:dyDescent="0.3">
      <c r="A229" s="707"/>
      <c r="B229" s="708"/>
      <c r="C229" s="708"/>
      <c r="D229" s="708"/>
      <c r="E229" s="708"/>
      <c r="F229" s="708"/>
      <c r="G229" s="708"/>
      <c r="H229" s="709"/>
    </row>
    <row r="230" spans="1:8" x14ac:dyDescent="0.3">
      <c r="A230" s="710" t="s">
        <v>2</v>
      </c>
      <c r="B230" s="711"/>
      <c r="C230" s="711"/>
      <c r="D230" s="711"/>
      <c r="E230" s="711"/>
      <c r="F230" s="711"/>
      <c r="G230" s="711"/>
      <c r="H230" s="712"/>
    </row>
    <row r="231" spans="1:8" x14ac:dyDescent="0.3">
      <c r="A231" s="6"/>
      <c r="B231" s="7"/>
      <c r="C231" s="7"/>
      <c r="D231" s="7"/>
      <c r="E231" s="7"/>
      <c r="F231" s="8"/>
      <c r="G231" s="7"/>
      <c r="H231" s="9"/>
    </row>
    <row r="232" spans="1:8" x14ac:dyDescent="0.3">
      <c r="A232" s="10" t="s">
        <v>3</v>
      </c>
      <c r="B232" s="11" t="str">
        <f>+'[1]BASE DEL PRESUPUESTO'!$B$124</f>
        <v>3.4.5</v>
      </c>
      <c r="C232" s="12" t="s">
        <v>4</v>
      </c>
      <c r="D232" s="11" t="str">
        <f>+'[1]BASE DEL PRESUPUESTO'!$D$124</f>
        <v>UND</v>
      </c>
      <c r="E232" s="13" t="s">
        <v>5</v>
      </c>
      <c r="F232" s="14">
        <f>H267</f>
        <v>262182.38</v>
      </c>
      <c r="G232" s="12" t="s">
        <v>6</v>
      </c>
      <c r="H232" s="15" t="s">
        <v>54</v>
      </c>
    </row>
    <row r="233" spans="1:8" ht="63" customHeight="1" x14ac:dyDescent="0.3">
      <c r="A233" s="16" t="s">
        <v>8</v>
      </c>
      <c r="B233" s="713" t="str">
        <f>+'[1]BASE DEL PRESUPUESTO'!$C$124</f>
        <v>Reducción para ducto de 10 pulgadas de diámetro a 8 pulgadas de diámetro, en fibra de vidrio de alta densidad, aglomerado con resina termoendurecible, debidamente pintado, pintura resistente a la humedad y a la radiación solar (color negro mate), instalado y acoplado a la salida de la cabina y a la ductería de la misma dimensión.incluye todos los materiales necesarios para su correcta ejecución y funcionamiento</v>
      </c>
      <c r="C233" s="713"/>
      <c r="D233" s="713"/>
      <c r="E233" s="713"/>
      <c r="F233" s="713"/>
      <c r="G233" s="713"/>
      <c r="H233" s="714"/>
    </row>
    <row r="234" spans="1:8" ht="16.2" thickBot="1" x14ac:dyDescent="0.35">
      <c r="A234" s="17"/>
      <c r="B234" s="18"/>
      <c r="C234" s="18"/>
      <c r="D234" s="18"/>
      <c r="E234" s="18"/>
      <c r="F234" s="19"/>
      <c r="G234" s="18"/>
      <c r="H234" s="20"/>
    </row>
    <row r="235" spans="1:8" ht="16.2" thickTop="1" x14ac:dyDescent="0.3">
      <c r="A235" s="21" t="s">
        <v>9</v>
      </c>
      <c r="B235" s="7"/>
      <c r="C235" s="7"/>
      <c r="D235" s="7"/>
      <c r="E235" s="22"/>
      <c r="F235" s="8"/>
      <c r="G235" s="7"/>
      <c r="H235" s="9"/>
    </row>
    <row r="236" spans="1:8" x14ac:dyDescent="0.3">
      <c r="A236" s="23" t="s">
        <v>10</v>
      </c>
      <c r="B236" s="24" t="s">
        <v>11</v>
      </c>
      <c r="C236" s="25"/>
      <c r="D236" s="25"/>
      <c r="E236" s="26" t="s">
        <v>12</v>
      </c>
      <c r="F236" s="27" t="s">
        <v>13</v>
      </c>
      <c r="G236" s="26" t="s">
        <v>14</v>
      </c>
      <c r="H236" s="28" t="s">
        <v>15</v>
      </c>
    </row>
    <row r="237" spans="1:8" ht="130.5" customHeight="1" x14ac:dyDescent="0.3">
      <c r="A237" s="29"/>
      <c r="B237" s="802" t="str">
        <f>+'[1]Estudio de Mercado'!$C$441</f>
        <v>Reducción para ducto de 10 pulgadas de diámetro a 8 pulgadas de diámetro, en lana de vidrio de alta densidad, aglomerado con resina termoendurecible, debidamente pintado, pintura resistente a la humedad y a la radiación solar (color negro mate), instalado y acoplado a la salida de la cabina y a la ductería de la misma dimensión.</v>
      </c>
      <c r="C237" s="803"/>
      <c r="D237" s="804"/>
      <c r="E237" s="109">
        <v>1</v>
      </c>
      <c r="F237" s="110" t="s">
        <v>13</v>
      </c>
      <c r="G237" s="32">
        <v>243158.38</v>
      </c>
      <c r="H237" s="33">
        <f>+E237*G237</f>
        <v>243158.38</v>
      </c>
    </row>
    <row r="238" spans="1:8" x14ac:dyDescent="0.3">
      <c r="A238" s="35"/>
      <c r="B238" s="738" t="s">
        <v>49</v>
      </c>
      <c r="C238" s="739"/>
      <c r="D238" s="740"/>
      <c r="E238" s="109">
        <v>1</v>
      </c>
      <c r="F238" s="110" t="s">
        <v>18</v>
      </c>
      <c r="G238" s="32">
        <f>'[1]Estudio de Mercado'!$P$234</f>
        <v>2556</v>
      </c>
      <c r="H238" s="33">
        <f>+E238*G238</f>
        <v>2556</v>
      </c>
    </row>
    <row r="239" spans="1:8" x14ac:dyDescent="0.3">
      <c r="A239" s="35"/>
      <c r="B239" s="111"/>
      <c r="C239" s="112"/>
      <c r="D239" s="113"/>
      <c r="E239" s="96"/>
      <c r="F239" s="97"/>
      <c r="G239" s="32"/>
      <c r="H239" s="33"/>
    </row>
    <row r="240" spans="1:8" x14ac:dyDescent="0.3">
      <c r="A240" s="35"/>
      <c r="B240" s="111"/>
      <c r="C240" s="112"/>
      <c r="D240" s="113"/>
      <c r="E240" s="96"/>
      <c r="F240" s="97"/>
      <c r="G240" s="32"/>
      <c r="H240" s="33"/>
    </row>
    <row r="241" spans="1:8" x14ac:dyDescent="0.3">
      <c r="A241" s="35"/>
      <c r="B241" s="111"/>
      <c r="C241" s="112"/>
      <c r="D241" s="113"/>
      <c r="E241" s="96"/>
      <c r="F241" s="97"/>
      <c r="G241" s="32"/>
      <c r="H241" s="33"/>
    </row>
    <row r="242" spans="1:8" x14ac:dyDescent="0.3">
      <c r="A242" s="35"/>
      <c r="B242" s="111"/>
      <c r="C242" s="112"/>
      <c r="D242" s="113"/>
      <c r="E242" s="96"/>
      <c r="F242" s="97"/>
      <c r="G242" s="32"/>
      <c r="H242" s="33"/>
    </row>
    <row r="243" spans="1:8" x14ac:dyDescent="0.3">
      <c r="A243" s="35"/>
      <c r="B243" s="738"/>
      <c r="C243" s="739"/>
      <c r="D243" s="740"/>
      <c r="E243" s="96"/>
      <c r="F243" s="97"/>
      <c r="G243" s="98"/>
      <c r="H243" s="33">
        <f>+E243*G243</f>
        <v>0</v>
      </c>
    </row>
    <row r="244" spans="1:8" x14ac:dyDescent="0.3">
      <c r="A244" s="35"/>
      <c r="B244" s="738"/>
      <c r="C244" s="739"/>
      <c r="D244" s="740"/>
      <c r="E244" s="96"/>
      <c r="F244" s="97"/>
      <c r="G244" s="32"/>
      <c r="H244" s="33">
        <f>+E244*G244</f>
        <v>0</v>
      </c>
    </row>
    <row r="245" spans="1:8" x14ac:dyDescent="0.3">
      <c r="A245" s="21" t="s">
        <v>19</v>
      </c>
      <c r="B245" s="7"/>
      <c r="C245" s="7"/>
      <c r="D245" s="7"/>
      <c r="E245" s="22"/>
      <c r="F245" s="8"/>
      <c r="G245" s="7"/>
      <c r="H245" s="37">
        <f>(SUM(H237:H244))</f>
        <v>245714.38</v>
      </c>
    </row>
    <row r="246" spans="1:8" x14ac:dyDescent="0.3">
      <c r="A246" s="6"/>
      <c r="B246" s="7"/>
      <c r="C246" s="7"/>
      <c r="D246" s="7"/>
      <c r="E246" s="22"/>
      <c r="F246" s="8"/>
      <c r="G246" s="7"/>
      <c r="H246" s="9"/>
    </row>
    <row r="247" spans="1:8" x14ac:dyDescent="0.3">
      <c r="A247" s="21" t="s">
        <v>20</v>
      </c>
      <c r="B247" s="7"/>
      <c r="C247" s="7"/>
      <c r="D247" s="7"/>
      <c r="E247" s="22"/>
      <c r="F247" s="8"/>
      <c r="G247" s="7"/>
      <c r="H247" s="9"/>
    </row>
    <row r="248" spans="1:8" x14ac:dyDescent="0.3">
      <c r="A248" s="23" t="s">
        <v>10</v>
      </c>
      <c r="B248" s="26" t="s">
        <v>11</v>
      </c>
      <c r="C248" s="71" t="s">
        <v>12</v>
      </c>
      <c r="D248" s="26" t="s">
        <v>13</v>
      </c>
      <c r="E248" s="718" t="s">
        <v>21</v>
      </c>
      <c r="F248" s="719"/>
      <c r="G248" s="26" t="s">
        <v>47</v>
      </c>
      <c r="H248" s="38" t="s">
        <v>14</v>
      </c>
    </row>
    <row r="249" spans="1:8" ht="46.8" x14ac:dyDescent="0.3">
      <c r="A249" s="29"/>
      <c r="B249" s="72" t="s">
        <v>55</v>
      </c>
      <c r="C249" s="40">
        <v>1</v>
      </c>
      <c r="D249" s="40" t="s">
        <v>24</v>
      </c>
      <c r="E249" s="720">
        <f>+'[1]1- CUADRILLAS'!$D$48</f>
        <v>57780</v>
      </c>
      <c r="F249" s="721"/>
      <c r="G249" s="41">
        <v>0.2</v>
      </c>
      <c r="H249" s="42">
        <f>((E249+F249)*C249)*G249</f>
        <v>11556</v>
      </c>
    </row>
    <row r="250" spans="1:8" x14ac:dyDescent="0.3">
      <c r="A250" s="43"/>
      <c r="B250" s="44"/>
      <c r="C250" s="40"/>
      <c r="D250" s="40"/>
      <c r="E250" s="722"/>
      <c r="F250" s="723"/>
      <c r="G250" s="41"/>
      <c r="H250" s="42">
        <f>((E250+F250)*C250)*G250</f>
        <v>0</v>
      </c>
    </row>
    <row r="251" spans="1:8" x14ac:dyDescent="0.3">
      <c r="A251" s="43"/>
      <c r="B251" s="44"/>
      <c r="C251" s="40"/>
      <c r="D251" s="40"/>
      <c r="E251" s="722"/>
      <c r="F251" s="723"/>
      <c r="G251" s="40"/>
      <c r="H251" s="42"/>
    </row>
    <row r="252" spans="1:8" x14ac:dyDescent="0.3">
      <c r="A252" s="21" t="s">
        <v>25</v>
      </c>
      <c r="B252" s="7"/>
      <c r="C252" s="7"/>
      <c r="D252" s="7"/>
      <c r="E252" s="22"/>
      <c r="F252" s="8"/>
      <c r="G252" s="7"/>
      <c r="H252" s="37">
        <f>(SUM(H249:H251))</f>
        <v>11556</v>
      </c>
    </row>
    <row r="253" spans="1:8" x14ac:dyDescent="0.3">
      <c r="A253" s="6"/>
      <c r="B253" s="7"/>
      <c r="C253" s="7"/>
      <c r="D253" s="7"/>
      <c r="E253" s="22"/>
      <c r="F253" s="8"/>
      <c r="G253" s="7"/>
      <c r="H253" s="9"/>
    </row>
    <row r="254" spans="1:8" x14ac:dyDescent="0.3">
      <c r="A254" s="6"/>
      <c r="B254" s="7"/>
      <c r="C254" s="7"/>
      <c r="D254" s="7"/>
      <c r="E254" s="22"/>
      <c r="F254" s="8"/>
      <c r="G254" s="7"/>
      <c r="H254" s="9"/>
    </row>
    <row r="255" spans="1:8" x14ac:dyDescent="0.3">
      <c r="A255" s="21" t="s">
        <v>26</v>
      </c>
      <c r="B255" s="7"/>
      <c r="C255" s="7"/>
      <c r="D255" s="7"/>
      <c r="E255" s="22"/>
      <c r="F255" s="8"/>
      <c r="G255" s="7"/>
      <c r="H255" s="9"/>
    </row>
    <row r="256" spans="1:8" x14ac:dyDescent="0.3">
      <c r="A256" s="23" t="s">
        <v>10</v>
      </c>
      <c r="B256" s="718" t="s">
        <v>11</v>
      </c>
      <c r="C256" s="719"/>
      <c r="D256" s="71" t="s">
        <v>12</v>
      </c>
      <c r="E256" s="26" t="s">
        <v>13</v>
      </c>
      <c r="F256" s="27" t="s">
        <v>22</v>
      </c>
      <c r="G256" s="26" t="s">
        <v>48</v>
      </c>
      <c r="H256" s="38" t="s">
        <v>14</v>
      </c>
    </row>
    <row r="257" spans="1:8" x14ac:dyDescent="0.3">
      <c r="A257" s="43"/>
      <c r="B257" s="724" t="s">
        <v>28</v>
      </c>
      <c r="C257" s="725"/>
      <c r="D257" s="40">
        <v>1</v>
      </c>
      <c r="E257" s="40" t="s">
        <v>29</v>
      </c>
      <c r="F257" s="41">
        <v>0.2</v>
      </c>
      <c r="G257" s="40">
        <f>H252*0.1</f>
        <v>1155.6000000000001</v>
      </c>
      <c r="H257" s="42">
        <f>+G257*D257*F257</f>
        <v>231.12000000000003</v>
      </c>
    </row>
    <row r="258" spans="1:8" x14ac:dyDescent="0.3">
      <c r="A258" s="43"/>
      <c r="B258" s="724" t="s">
        <v>30</v>
      </c>
      <c r="C258" s="725"/>
      <c r="D258" s="40">
        <v>1</v>
      </c>
      <c r="E258" s="40" t="s">
        <v>29</v>
      </c>
      <c r="F258" s="41">
        <v>0.1</v>
      </c>
      <c r="G258" s="40">
        <f>+'[1]Estudio de Mercado'!$P$477</f>
        <v>26300</v>
      </c>
      <c r="H258" s="42">
        <f>+G258*D258*F258</f>
        <v>2630</v>
      </c>
    </row>
    <row r="259" spans="1:8" x14ac:dyDescent="0.3">
      <c r="A259" s="21" t="s">
        <v>31</v>
      </c>
      <c r="B259" s="7"/>
      <c r="C259" s="7"/>
      <c r="D259" s="7"/>
      <c r="E259" s="22"/>
      <c r="F259" s="8"/>
      <c r="G259" s="7"/>
      <c r="H259" s="37">
        <f>ROUND(SUM(H257:H258),0)</f>
        <v>2861</v>
      </c>
    </row>
    <row r="260" spans="1:8" x14ac:dyDescent="0.3">
      <c r="A260" s="6"/>
      <c r="B260" s="7"/>
      <c r="C260" s="7"/>
      <c r="D260" s="7"/>
      <c r="E260" s="22"/>
      <c r="F260" s="8"/>
      <c r="G260" s="7"/>
      <c r="H260" s="9"/>
    </row>
    <row r="261" spans="1:8" x14ac:dyDescent="0.3">
      <c r="A261" s="21" t="s">
        <v>32</v>
      </c>
      <c r="B261" s="7"/>
      <c r="C261" s="7"/>
      <c r="D261" s="7"/>
      <c r="E261" s="22"/>
      <c r="F261" s="8"/>
      <c r="G261" s="7"/>
      <c r="H261" s="9"/>
    </row>
    <row r="262" spans="1:8" x14ac:dyDescent="0.3">
      <c r="A262" s="23" t="s">
        <v>10</v>
      </c>
      <c r="B262" s="718" t="s">
        <v>11</v>
      </c>
      <c r="C262" s="719"/>
      <c r="D262" s="26" t="s">
        <v>13</v>
      </c>
      <c r="E262" s="26" t="s">
        <v>12</v>
      </c>
      <c r="F262" s="27" t="s">
        <v>33</v>
      </c>
      <c r="G262" s="26" t="s">
        <v>34</v>
      </c>
      <c r="H262" s="38" t="s">
        <v>14</v>
      </c>
    </row>
    <row r="263" spans="1:8" x14ac:dyDescent="0.3">
      <c r="A263" s="43"/>
      <c r="B263" s="724" t="s">
        <v>35</v>
      </c>
      <c r="C263" s="725"/>
      <c r="D263" s="40" t="s">
        <v>36</v>
      </c>
      <c r="E263" s="40">
        <v>1</v>
      </c>
      <c r="F263" s="45">
        <f>+'[1]Estudio de Mercado'!$P$483</f>
        <v>102570</v>
      </c>
      <c r="G263" s="46">
        <v>0.02</v>
      </c>
      <c r="H263" s="42">
        <f>+F263*G263</f>
        <v>2051.4</v>
      </c>
    </row>
    <row r="264" spans="1:8" x14ac:dyDescent="0.3">
      <c r="A264" s="43"/>
      <c r="B264" s="724"/>
      <c r="C264" s="725"/>
      <c r="D264" s="47"/>
      <c r="E264" s="47"/>
      <c r="F264" s="48"/>
      <c r="G264" s="49"/>
      <c r="H264" s="42"/>
    </row>
    <row r="265" spans="1:8" x14ac:dyDescent="0.3">
      <c r="A265" s="21" t="s">
        <v>37</v>
      </c>
      <c r="B265" s="7"/>
      <c r="C265" s="7"/>
      <c r="D265" s="7"/>
      <c r="E265" s="22"/>
      <c r="F265" s="8"/>
      <c r="G265" s="7"/>
      <c r="H265" s="37">
        <f>ROUND(SUM(H263:H264),0)</f>
        <v>2051</v>
      </c>
    </row>
    <row r="266" spans="1:8" x14ac:dyDescent="0.3">
      <c r="A266" s="21"/>
      <c r="B266" s="7"/>
      <c r="C266" s="7"/>
      <c r="D266" s="7"/>
      <c r="E266" s="50"/>
      <c r="F266" s="8"/>
      <c r="G266" s="7"/>
      <c r="H266" s="51"/>
    </row>
    <row r="267" spans="1:8" x14ac:dyDescent="0.3">
      <c r="A267" s="21" t="s">
        <v>38</v>
      </c>
      <c r="B267" s="7"/>
      <c r="C267" s="7"/>
      <c r="D267" s="7"/>
      <c r="E267" s="22"/>
      <c r="F267" s="8"/>
      <c r="G267" s="7"/>
      <c r="H267" s="37">
        <f>H245+H252+H259+H265</f>
        <v>262182.38</v>
      </c>
    </row>
    <row r="268" spans="1:8" x14ac:dyDescent="0.3">
      <c r="A268" s="21" t="s">
        <v>39</v>
      </c>
      <c r="B268" s="7"/>
      <c r="C268" s="7"/>
      <c r="D268" s="7"/>
      <c r="E268" s="22"/>
      <c r="F268" s="8"/>
      <c r="G268" s="7"/>
      <c r="H268" s="52">
        <f>+SUM(H269:H272)</f>
        <v>78523.622810000015</v>
      </c>
    </row>
    <row r="269" spans="1:8" x14ac:dyDescent="0.3">
      <c r="A269" s="21"/>
      <c r="B269" s="7"/>
      <c r="C269" s="7"/>
      <c r="D269" s="7"/>
      <c r="E269" s="22"/>
      <c r="F269" s="48" t="s">
        <v>40</v>
      </c>
      <c r="G269" s="53">
        <v>0.23</v>
      </c>
      <c r="H269" s="54">
        <f>+G269*H267</f>
        <v>60301.947400000005</v>
      </c>
    </row>
    <row r="270" spans="1:8" x14ac:dyDescent="0.3">
      <c r="A270" s="21"/>
      <c r="B270" s="7"/>
      <c r="C270" s="7"/>
      <c r="D270" s="7"/>
      <c r="E270" s="22"/>
      <c r="F270" s="48" t="s">
        <v>41</v>
      </c>
      <c r="G270" s="53">
        <v>0.01</v>
      </c>
      <c r="H270" s="54">
        <f>+G270*H267</f>
        <v>2621.8238000000001</v>
      </c>
    </row>
    <row r="271" spans="1:8" x14ac:dyDescent="0.3">
      <c r="A271" s="21"/>
      <c r="B271" s="7"/>
      <c r="C271" s="7"/>
      <c r="D271" s="7"/>
      <c r="E271" s="22"/>
      <c r="F271" s="48" t="s">
        <v>42</v>
      </c>
      <c r="G271" s="53">
        <v>0.05</v>
      </c>
      <c r="H271" s="54">
        <f>+G271*H267</f>
        <v>13109.119000000001</v>
      </c>
    </row>
    <row r="272" spans="1:8" x14ac:dyDescent="0.3">
      <c r="A272" s="21"/>
      <c r="B272" s="7"/>
      <c r="C272" s="7"/>
      <c r="D272" s="7"/>
      <c r="E272" s="22"/>
      <c r="F272" s="48" t="s">
        <v>43</v>
      </c>
      <c r="G272" s="53">
        <v>0.19</v>
      </c>
      <c r="H272" s="54">
        <f>+G272*H271</f>
        <v>2490.73261</v>
      </c>
    </row>
    <row r="273" spans="1:8" x14ac:dyDescent="0.3">
      <c r="A273" s="21"/>
      <c r="B273" s="7"/>
      <c r="C273" s="7"/>
      <c r="D273" s="7"/>
      <c r="E273" s="22"/>
      <c r="F273" s="726" t="s">
        <v>44</v>
      </c>
      <c r="G273" s="726"/>
      <c r="H273" s="55">
        <f>+ROUND(H267+H268,0)</f>
        <v>340706</v>
      </c>
    </row>
    <row r="274" spans="1:8" x14ac:dyDescent="0.3">
      <c r="A274" s="21"/>
      <c r="B274" s="7"/>
      <c r="C274" s="7"/>
      <c r="D274" s="7"/>
      <c r="E274" s="22"/>
      <c r="F274" s="8"/>
      <c r="G274" s="7"/>
      <c r="H274" s="56"/>
    </row>
    <row r="275" spans="1:8" ht="16.2" thickBot="1" x14ac:dyDescent="0.35">
      <c r="A275" s="17"/>
      <c r="B275" s="18"/>
      <c r="C275" s="7"/>
      <c r="D275" s="7"/>
      <c r="E275" s="22"/>
      <c r="F275" s="19"/>
      <c r="G275" s="18"/>
      <c r="H275" s="20"/>
    </row>
    <row r="276" spans="1:8" ht="16.2" thickTop="1" x14ac:dyDescent="0.3">
      <c r="A276" s="6"/>
      <c r="B276" s="7"/>
      <c r="C276" s="57"/>
      <c r="D276" s="58"/>
      <c r="E276" s="57"/>
      <c r="F276" s="8"/>
      <c r="G276" s="7"/>
      <c r="H276" s="59"/>
    </row>
    <row r="277" spans="1:8" x14ac:dyDescent="0.3">
      <c r="A277" s="6"/>
      <c r="B277" s="7"/>
      <c r="C277" s="22"/>
      <c r="D277" s="7"/>
      <c r="E277" s="22"/>
      <c r="F277" s="8"/>
      <c r="G277" s="7"/>
      <c r="H277" s="59"/>
    </row>
    <row r="278" spans="1:8" x14ac:dyDescent="0.3">
      <c r="A278" s="6"/>
      <c r="B278" s="7"/>
      <c r="C278" s="22"/>
      <c r="D278" s="7"/>
      <c r="E278" s="22"/>
      <c r="F278" s="8"/>
      <c r="G278" s="7"/>
      <c r="H278" s="59"/>
    </row>
    <row r="279" spans="1:8" x14ac:dyDescent="0.3">
      <c r="A279" s="6"/>
      <c r="B279" s="7"/>
      <c r="C279" s="22"/>
      <c r="D279" s="7"/>
      <c r="E279" s="22"/>
      <c r="F279" s="8"/>
      <c r="G279" s="7"/>
      <c r="H279" s="59"/>
    </row>
    <row r="280" spans="1:8" ht="16.2" thickBot="1" x14ac:dyDescent="0.35">
      <c r="A280" s="6"/>
      <c r="B280" s="7"/>
      <c r="C280" s="7"/>
      <c r="D280" s="7"/>
      <c r="E280" s="22"/>
      <c r="F280" s="699"/>
      <c r="G280" s="699"/>
      <c r="H280" s="700"/>
    </row>
    <row r="281" spans="1:8" ht="16.2" thickBot="1" x14ac:dyDescent="0.35">
      <c r="A281" s="81" t="s">
        <v>45</v>
      </c>
      <c r="B281" s="82"/>
      <c r="C281" s="82"/>
      <c r="D281" s="82"/>
      <c r="E281" s="74"/>
      <c r="F281" s="64" t="s">
        <v>46</v>
      </c>
      <c r="G281" s="63"/>
      <c r="H281" s="65"/>
    </row>
  </sheetData>
  <mergeCells count="104">
    <mergeCell ref="A2:H2"/>
    <mergeCell ref="A3:H4"/>
    <mergeCell ref="A5:H5"/>
    <mergeCell ref="B8:H8"/>
    <mergeCell ref="B12:D12"/>
    <mergeCell ref="B13:D13"/>
    <mergeCell ref="B14:D14"/>
    <mergeCell ref="B15:D15"/>
    <mergeCell ref="B16:D16"/>
    <mergeCell ref="B21:D21"/>
    <mergeCell ref="B22:D22"/>
    <mergeCell ref="E26:F26"/>
    <mergeCell ref="E27:F27"/>
    <mergeCell ref="E28:F28"/>
    <mergeCell ref="E29:F29"/>
    <mergeCell ref="B34:C34"/>
    <mergeCell ref="B35:C35"/>
    <mergeCell ref="B36:C36"/>
    <mergeCell ref="B40:C40"/>
    <mergeCell ref="B41:C41"/>
    <mergeCell ref="B42:C42"/>
    <mergeCell ref="F58:H58"/>
    <mergeCell ref="A61:H61"/>
    <mergeCell ref="A62:H63"/>
    <mergeCell ref="A64:H64"/>
    <mergeCell ref="B67:H67"/>
    <mergeCell ref="B71:D71"/>
    <mergeCell ref="B72:D72"/>
    <mergeCell ref="B73:D73"/>
    <mergeCell ref="B74:D74"/>
    <mergeCell ref="B79:D79"/>
    <mergeCell ref="B80:D80"/>
    <mergeCell ref="E84:F84"/>
    <mergeCell ref="E85:F85"/>
    <mergeCell ref="E86:F86"/>
    <mergeCell ref="E87:F87"/>
    <mergeCell ref="B92:C92"/>
    <mergeCell ref="B93:C93"/>
    <mergeCell ref="B94:C94"/>
    <mergeCell ref="B98:C98"/>
    <mergeCell ref="B99:C99"/>
    <mergeCell ref="B100:C100"/>
    <mergeCell ref="F116:H116"/>
    <mergeCell ref="A119:H119"/>
    <mergeCell ref="A120:H121"/>
    <mergeCell ref="A122:H122"/>
    <mergeCell ref="B125:H125"/>
    <mergeCell ref="B129:D129"/>
    <mergeCell ref="B130:D130"/>
    <mergeCell ref="B132:D132"/>
    <mergeCell ref="E136:F136"/>
    <mergeCell ref="E137:F137"/>
    <mergeCell ref="E138:F138"/>
    <mergeCell ref="E139:F139"/>
    <mergeCell ref="B144:C144"/>
    <mergeCell ref="B145:C145"/>
    <mergeCell ref="B146:C146"/>
    <mergeCell ref="B150:C150"/>
    <mergeCell ref="B151:C151"/>
    <mergeCell ref="B152:C152"/>
    <mergeCell ref="F168:H168"/>
    <mergeCell ref="A171:H171"/>
    <mergeCell ref="A172:H173"/>
    <mergeCell ref="A174:H174"/>
    <mergeCell ref="B177:H177"/>
    <mergeCell ref="B181:D181"/>
    <mergeCell ref="B182:D182"/>
    <mergeCell ref="B187:D187"/>
    <mergeCell ref="B188:D188"/>
    <mergeCell ref="E192:F192"/>
    <mergeCell ref="E193:F193"/>
    <mergeCell ref="E194:F194"/>
    <mergeCell ref="E195:F195"/>
    <mergeCell ref="B200:C200"/>
    <mergeCell ref="B201:C201"/>
    <mergeCell ref="B202:C202"/>
    <mergeCell ref="B206:C206"/>
    <mergeCell ref="B207:C207"/>
    <mergeCell ref="E248:F248"/>
    <mergeCell ref="E249:F249"/>
    <mergeCell ref="B208:C208"/>
    <mergeCell ref="F224:H224"/>
    <mergeCell ref="A227:H227"/>
    <mergeCell ref="A228:H229"/>
    <mergeCell ref="A230:H230"/>
    <mergeCell ref="B233:H233"/>
    <mergeCell ref="B256:C256"/>
    <mergeCell ref="B257:C257"/>
    <mergeCell ref="B258:C258"/>
    <mergeCell ref="B262:C262"/>
    <mergeCell ref="B237:D237"/>
    <mergeCell ref="B238:D238"/>
    <mergeCell ref="B243:D243"/>
    <mergeCell ref="B244:D244"/>
    <mergeCell ref="B263:C263"/>
    <mergeCell ref="B264:C264"/>
    <mergeCell ref="F280:H280"/>
    <mergeCell ref="F51:G51"/>
    <mergeCell ref="F109:G109"/>
    <mergeCell ref="F161:G161"/>
    <mergeCell ref="F217:G217"/>
    <mergeCell ref="F273:G273"/>
    <mergeCell ref="E250:F250"/>
    <mergeCell ref="E251:F251"/>
  </mergeCells>
  <pageMargins left="0.74803149606299213" right="0.74803149606299213" top="0.98425196850393704" bottom="0.98425196850393704" header="0" footer="0"/>
  <pageSetup scale="57" fitToHeight="0" orientation="portrait" r:id="rId1"/>
  <headerFooter alignWithMargins="0"/>
  <rowBreaks count="4" manualBreakCount="4">
    <brk id="59" max="7" man="1"/>
    <brk id="117" max="7" man="1"/>
    <brk id="169" max="7" man="1"/>
    <brk id="225" max="7" man="1"/>
  </row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P211"/>
  <sheetViews>
    <sheetView view="pageBreakPreview" topLeftCell="A25" zoomScale="70" zoomScaleNormal="55" zoomScaleSheetLayoutView="70" workbookViewId="0">
      <selection activeCell="F205" sqref="F205"/>
    </sheetView>
  </sheetViews>
  <sheetFormatPr baseColWidth="10" defaultColWidth="11.44140625" defaultRowHeight="14.4" x14ac:dyDescent="0.3"/>
  <cols>
    <col min="1" max="1" width="2.109375" customWidth="1"/>
    <col min="3" max="3" width="42" customWidth="1"/>
    <col min="6" max="6" width="13" customWidth="1"/>
    <col min="7" max="7" width="6.44140625" customWidth="1"/>
    <col min="8" max="8" width="11.44140625" customWidth="1"/>
    <col min="9" max="9" width="20" customWidth="1"/>
    <col min="10" max="10" width="5.44140625" customWidth="1"/>
    <col min="11" max="11" width="15.44140625" hidden="1" customWidth="1"/>
    <col min="12" max="12" width="14.44140625" hidden="1" customWidth="1"/>
    <col min="13" max="13" width="13.88671875" customWidth="1"/>
    <col min="14" max="14" width="17.88671875" customWidth="1"/>
  </cols>
  <sheetData>
    <row r="1" spans="2:16" ht="15" thickBot="1" x14ac:dyDescent="0.35"/>
    <row r="2" spans="2:16" s="117" customFormat="1" ht="26.25" customHeight="1" thickBot="1" x14ac:dyDescent="0.35">
      <c r="B2" s="560" t="str">
        <f>+'[1]2- COMP BASICA'!$B$2</f>
        <v>REPARACIONES LOCATIVAS LABORATORIO GENETICA REGIONAL NOR OCCIDENTE DEL INSTITUTO NACIONAL DE MEDICINA LEGAL Y CIENCIAS FORENSES.</v>
      </c>
      <c r="C2" s="560"/>
      <c r="D2" s="560"/>
      <c r="E2" s="560"/>
      <c r="F2" s="560"/>
      <c r="G2" s="560"/>
      <c r="H2" s="114" t="s">
        <v>62</v>
      </c>
      <c r="I2" s="115" t="str">
        <f>+'[1]BASE DEL PRESUPUESTO'!$C$125</f>
        <v>VOZ Y DATOS</v>
      </c>
      <c r="J2" s="116"/>
    </row>
    <row r="3" spans="2:16" s="117" customFormat="1" ht="15.6" x14ac:dyDescent="0.3">
      <c r="B3" s="560"/>
      <c r="C3" s="560"/>
      <c r="D3" s="560"/>
      <c r="E3" s="560"/>
      <c r="F3" s="560"/>
      <c r="G3" s="560"/>
      <c r="H3" s="118" t="s">
        <v>63</v>
      </c>
      <c r="I3" s="119" t="str">
        <f>+'[1]BASE DEL PRESUPUESTO'!B126</f>
        <v>3.5.1</v>
      </c>
      <c r="J3" s="116"/>
    </row>
    <row r="4" spans="2:16" s="117" customFormat="1" ht="16.5" customHeight="1" thickBot="1" x14ac:dyDescent="0.35">
      <c r="B4" s="120" t="s">
        <v>64</v>
      </c>
      <c r="C4" s="807" t="str">
        <f>+'[1]BASE DEL PRESUPUESTO'!C126</f>
        <v xml:space="preserve">Suministro, instalación de Cable UTP Cat. 6A  4 pares 24 AWG (datos) U/UTP </v>
      </c>
      <c r="D4" s="807"/>
      <c r="E4" s="807"/>
      <c r="F4" s="807"/>
      <c r="G4" s="807"/>
      <c r="H4" s="121" t="s">
        <v>65</v>
      </c>
      <c r="I4" s="122" t="str">
        <f>+'[1]BASE DEL PRESUPUESTO'!D126</f>
        <v>M</v>
      </c>
      <c r="J4" s="116"/>
      <c r="K4" s="123"/>
      <c r="L4" s="123"/>
      <c r="M4" s="123"/>
      <c r="N4" s="123"/>
      <c r="O4" s="123"/>
      <c r="P4" s="123"/>
    </row>
    <row r="5" spans="2:16" s="117" customFormat="1" ht="10.5" customHeight="1" x14ac:dyDescent="0.3">
      <c r="B5" s="124"/>
      <c r="C5" s="125"/>
      <c r="D5" s="125"/>
      <c r="E5" s="125"/>
      <c r="F5" s="125"/>
      <c r="G5" s="125"/>
      <c r="H5" s="126"/>
      <c r="I5" s="127"/>
      <c r="J5" s="116"/>
      <c r="K5" s="123"/>
      <c r="L5" s="123"/>
      <c r="M5" s="123"/>
      <c r="N5" s="123"/>
      <c r="O5" s="123"/>
      <c r="P5" s="123"/>
    </row>
    <row r="6" spans="2:16" s="117" customFormat="1" ht="16.2" thickBot="1" x14ac:dyDescent="0.35">
      <c r="B6" s="128" t="s">
        <v>66</v>
      </c>
      <c r="C6" s="129"/>
      <c r="D6" s="129"/>
      <c r="E6" s="130"/>
      <c r="F6" s="131"/>
      <c r="G6" s="132"/>
      <c r="H6" s="132"/>
      <c r="I6" s="133"/>
      <c r="J6" s="116"/>
      <c r="K6" s="134"/>
      <c r="L6" s="134"/>
      <c r="M6" s="134"/>
      <c r="N6" s="134"/>
      <c r="O6" s="134"/>
      <c r="P6" s="134"/>
    </row>
    <row r="7" spans="2:16" s="117" customFormat="1" ht="15.6" x14ac:dyDescent="0.3">
      <c r="B7" s="533" t="s">
        <v>11</v>
      </c>
      <c r="C7" s="533"/>
      <c r="D7" s="135" t="s">
        <v>65</v>
      </c>
      <c r="E7" s="136" t="s">
        <v>67</v>
      </c>
      <c r="F7" s="137" t="s">
        <v>68</v>
      </c>
      <c r="G7" s="534" t="s">
        <v>69</v>
      </c>
      <c r="H7" s="535"/>
      <c r="I7" s="138"/>
      <c r="J7" s="116"/>
      <c r="K7" s="134"/>
      <c r="L7" s="134"/>
      <c r="M7" s="134"/>
      <c r="N7" s="134"/>
      <c r="O7" s="134"/>
      <c r="P7" s="134"/>
    </row>
    <row r="8" spans="2:16" s="117" customFormat="1" ht="15.6" x14ac:dyDescent="0.3">
      <c r="B8" s="536" t="s">
        <v>70</v>
      </c>
      <c r="C8" s="536"/>
      <c r="D8" s="140" t="s">
        <v>29</v>
      </c>
      <c r="E8" s="141">
        <v>1</v>
      </c>
      <c r="F8" s="142">
        <f>ROUND(G21*10%,0)</f>
        <v>460</v>
      </c>
      <c r="G8" s="538">
        <f>E8*F8</f>
        <v>460</v>
      </c>
      <c r="H8" s="539"/>
      <c r="I8" s="143"/>
      <c r="J8" s="116"/>
      <c r="K8" s="134"/>
      <c r="L8" s="134"/>
      <c r="M8" s="134"/>
      <c r="N8" s="134"/>
      <c r="O8" s="134"/>
      <c r="P8" s="134"/>
    </row>
    <row r="9" spans="2:16" s="117" customFormat="1" ht="16.5" customHeight="1" x14ac:dyDescent="0.3">
      <c r="B9" s="536"/>
      <c r="C9" s="536"/>
      <c r="D9" s="140"/>
      <c r="E9" s="141"/>
      <c r="F9" s="142"/>
      <c r="G9" s="538"/>
      <c r="H9" s="539"/>
      <c r="I9" s="144"/>
      <c r="J9" s="116"/>
    </row>
    <row r="10" spans="2:16" s="117" customFormat="1" ht="16.2" thickBot="1" x14ac:dyDescent="0.35">
      <c r="B10" s="568"/>
      <c r="C10" s="568"/>
      <c r="D10" s="145"/>
      <c r="E10" s="146"/>
      <c r="F10" s="147"/>
      <c r="G10" s="556"/>
      <c r="H10" s="557"/>
      <c r="I10" s="133"/>
      <c r="J10" s="116"/>
    </row>
    <row r="11" spans="2:16" s="117" customFormat="1" ht="18" customHeight="1" thickBot="1" x14ac:dyDescent="0.35">
      <c r="B11" s="148"/>
      <c r="C11" s="132"/>
      <c r="D11" s="129"/>
      <c r="E11" s="130"/>
      <c r="F11" s="131"/>
      <c r="G11" s="593" t="s">
        <v>71</v>
      </c>
      <c r="H11" s="593"/>
      <c r="I11" s="150">
        <f>ROUND(SUM(G8:H10),0)</f>
        <v>460</v>
      </c>
      <c r="J11" s="116"/>
    </row>
    <row r="12" spans="2:16" s="117" customFormat="1" ht="18.75" customHeight="1" thickBot="1" x14ac:dyDescent="0.35">
      <c r="B12" s="128" t="s">
        <v>72</v>
      </c>
      <c r="C12" s="132"/>
      <c r="D12" s="129"/>
      <c r="E12" s="130"/>
      <c r="F12" s="131"/>
      <c r="G12" s="132"/>
      <c r="H12" s="132"/>
      <c r="I12" s="151"/>
      <c r="J12" s="116"/>
    </row>
    <row r="13" spans="2:16" s="117" customFormat="1" ht="18.75" customHeight="1" x14ac:dyDescent="0.3">
      <c r="B13" s="533" t="s">
        <v>11</v>
      </c>
      <c r="C13" s="533"/>
      <c r="D13" s="135" t="s">
        <v>65</v>
      </c>
      <c r="E13" s="136" t="s">
        <v>67</v>
      </c>
      <c r="F13" s="137" t="s">
        <v>68</v>
      </c>
      <c r="G13" s="534" t="s">
        <v>69</v>
      </c>
      <c r="H13" s="535"/>
      <c r="I13" s="152"/>
      <c r="J13" s="116"/>
      <c r="K13" s="117">
        <v>173</v>
      </c>
    </row>
    <row r="14" spans="2:16" s="117" customFormat="1" ht="14.25" customHeight="1" x14ac:dyDescent="0.3">
      <c r="B14" s="625" t="str">
        <f>+'[1]2- COMP BASICA'!$B$361</f>
        <v>CABLE F/UTP CAT 6 A.</v>
      </c>
      <c r="C14" s="625"/>
      <c r="D14" s="153" t="s">
        <v>73</v>
      </c>
      <c r="E14" s="154">
        <v>1</v>
      </c>
      <c r="F14" s="155">
        <v>3760</v>
      </c>
      <c r="G14" s="538">
        <f>E14*F14</f>
        <v>3760</v>
      </c>
      <c r="H14" s="539"/>
      <c r="I14" s="152"/>
      <c r="J14" s="116"/>
    </row>
    <row r="15" spans="2:16" s="117" customFormat="1" ht="15.75" customHeight="1" x14ac:dyDescent="0.3">
      <c r="B15" s="625" t="str">
        <f>+'[1]2- COMP BASICA'!$B$363</f>
        <v>CINTA VELCRO DE 2 CM DE ANCHO HOOK Y LOOP</v>
      </c>
      <c r="C15" s="625"/>
      <c r="D15" s="153" t="s">
        <v>73</v>
      </c>
      <c r="E15" s="154">
        <v>0.1</v>
      </c>
      <c r="F15" s="155">
        <f>+'[1]2- COMP BASICA'!$R$363</f>
        <v>2000</v>
      </c>
      <c r="G15" s="538">
        <f>E15*F15</f>
        <v>200</v>
      </c>
      <c r="H15" s="539"/>
      <c r="I15" s="152"/>
      <c r="J15" s="116"/>
    </row>
    <row r="16" spans="2:16" s="117" customFormat="1" ht="17.25" customHeight="1" x14ac:dyDescent="0.3">
      <c r="B16" s="595" t="s">
        <v>17</v>
      </c>
      <c r="C16" s="596"/>
      <c r="D16" s="140" t="s">
        <v>29</v>
      </c>
      <c r="E16" s="141">
        <v>1</v>
      </c>
      <c r="F16" s="156">
        <f>'[1]Estudio de Mercado'!$P$234</f>
        <v>2556</v>
      </c>
      <c r="G16" s="609">
        <f>E16*F16</f>
        <v>2556</v>
      </c>
      <c r="H16" s="610"/>
      <c r="I16" s="152"/>
      <c r="J16" s="116"/>
    </row>
    <row r="17" spans="2:10" s="117" customFormat="1" ht="18.75" customHeight="1" thickBot="1" x14ac:dyDescent="0.35">
      <c r="B17" s="579"/>
      <c r="C17" s="579"/>
      <c r="D17" s="145"/>
      <c r="E17" s="158"/>
      <c r="F17" s="159"/>
      <c r="G17" s="556"/>
      <c r="H17" s="557"/>
      <c r="I17" s="151"/>
      <c r="J17" s="116"/>
    </row>
    <row r="18" spans="2:10" s="117" customFormat="1" ht="18.75" customHeight="1" thickBot="1" x14ac:dyDescent="0.35">
      <c r="B18" s="148"/>
      <c r="C18" s="132"/>
      <c r="D18" s="129"/>
      <c r="E18" s="130"/>
      <c r="F18" s="131"/>
      <c r="G18" s="593" t="s">
        <v>71</v>
      </c>
      <c r="H18" s="593"/>
      <c r="I18" s="150">
        <f>ROUND(SUM(G14:H17),0)</f>
        <v>6516</v>
      </c>
      <c r="J18" s="116"/>
    </row>
    <row r="19" spans="2:10" s="117" customFormat="1" ht="18.75" customHeight="1" thickBot="1" x14ac:dyDescent="0.35">
      <c r="B19" s="128" t="s">
        <v>74</v>
      </c>
      <c r="C19" s="160"/>
      <c r="D19" s="129"/>
      <c r="E19" s="130"/>
      <c r="F19" s="131"/>
      <c r="G19" s="132"/>
      <c r="H19" s="132"/>
      <c r="I19" s="151"/>
      <c r="J19" s="161"/>
    </row>
    <row r="20" spans="2:10" s="117" customFormat="1" ht="18.75" customHeight="1" x14ac:dyDescent="0.3">
      <c r="B20" s="533" t="s">
        <v>11</v>
      </c>
      <c r="C20" s="533"/>
      <c r="D20" s="135" t="s">
        <v>65</v>
      </c>
      <c r="E20" s="137" t="s">
        <v>75</v>
      </c>
      <c r="F20" s="135" t="s">
        <v>76</v>
      </c>
      <c r="G20" s="534" t="s">
        <v>77</v>
      </c>
      <c r="H20" s="535"/>
      <c r="I20" s="162"/>
      <c r="J20" s="161"/>
    </row>
    <row r="21" spans="2:10" s="117" customFormat="1" ht="18.75" customHeight="1" x14ac:dyDescent="0.3">
      <c r="B21" s="536" t="str">
        <f>+'[1]1- CUADRILLAS'!$A$47</f>
        <v>CUADRILLA ELECTRICA (INSTALACIONES)</v>
      </c>
      <c r="C21" s="536"/>
      <c r="D21" s="163" t="s">
        <v>78</v>
      </c>
      <c r="E21" s="164">
        <f>+'[1]1- CUADRILLAS'!$D$47</f>
        <v>53500</v>
      </c>
      <c r="F21" s="165">
        <v>8.5981121495327106E-2</v>
      </c>
      <c r="G21" s="572">
        <f>F21*E21</f>
        <v>4599.99</v>
      </c>
      <c r="H21" s="573"/>
      <c r="I21" s="151"/>
    </row>
    <row r="22" spans="2:10" s="117" customFormat="1" ht="16.2" thickBot="1" x14ac:dyDescent="0.35">
      <c r="B22" s="576"/>
      <c r="C22" s="576"/>
      <c r="D22" s="166"/>
      <c r="E22" s="167"/>
      <c r="F22" s="168"/>
      <c r="G22" s="577"/>
      <c r="H22" s="578"/>
      <c r="I22" s="151"/>
    </row>
    <row r="23" spans="2:10" s="117" customFormat="1" ht="16.2" thickBot="1" x14ac:dyDescent="0.35">
      <c r="B23" s="169"/>
      <c r="C23" s="132"/>
      <c r="D23" s="129"/>
      <c r="E23" s="130"/>
      <c r="F23" s="131"/>
      <c r="G23" s="593" t="s">
        <v>71</v>
      </c>
      <c r="H23" s="593"/>
      <c r="I23" s="150">
        <f>(SUM(G21:H22))</f>
        <v>4599.99</v>
      </c>
    </row>
    <row r="24" spans="2:10" s="117" customFormat="1" ht="16.2" thickBot="1" x14ac:dyDescent="0.35">
      <c r="B24" s="128" t="s">
        <v>79</v>
      </c>
      <c r="C24" s="160"/>
      <c r="D24" s="129"/>
      <c r="E24" s="130"/>
      <c r="F24" s="131"/>
      <c r="G24" s="132"/>
      <c r="H24" s="132"/>
      <c r="I24" s="151"/>
    </row>
    <row r="25" spans="2:10" s="117" customFormat="1" ht="17.25" customHeight="1" x14ac:dyDescent="0.3">
      <c r="B25" s="533" t="s">
        <v>11</v>
      </c>
      <c r="C25" s="533"/>
      <c r="D25" s="135" t="s">
        <v>65</v>
      </c>
      <c r="E25" s="137" t="s">
        <v>75</v>
      </c>
      <c r="F25" s="135" t="s">
        <v>76</v>
      </c>
      <c r="G25" s="534" t="s">
        <v>77</v>
      </c>
      <c r="H25" s="535"/>
      <c r="I25" s="162"/>
    </row>
    <row r="26" spans="2:10" s="117" customFormat="1" ht="16.2" thickBot="1" x14ac:dyDescent="0.35">
      <c r="B26" s="579"/>
      <c r="C26" s="579"/>
      <c r="D26" s="166"/>
      <c r="E26" s="170"/>
      <c r="F26" s="171"/>
      <c r="G26" s="805"/>
      <c r="H26" s="806"/>
      <c r="I26" s="151"/>
    </row>
    <row r="27" spans="2:10" s="117" customFormat="1" ht="16.2" thickBot="1" x14ac:dyDescent="0.35">
      <c r="B27" s="172"/>
      <c r="C27" s="173"/>
      <c r="D27" s="174"/>
      <c r="E27" s="175"/>
      <c r="F27" s="176"/>
      <c r="G27" s="593" t="s">
        <v>71</v>
      </c>
      <c r="H27" s="593"/>
      <c r="I27" s="150">
        <f>ROUND(SUM(G26:H26),0)</f>
        <v>0</v>
      </c>
    </row>
    <row r="28" spans="2:10" s="117" customFormat="1" ht="12" customHeight="1" thickBot="1" x14ac:dyDescent="0.35">
      <c r="B28" s="148"/>
      <c r="C28" s="132"/>
      <c r="D28" s="129"/>
      <c r="E28" s="177"/>
      <c r="F28" s="178"/>
      <c r="G28" s="132"/>
      <c r="H28" s="179"/>
      <c r="I28" s="180"/>
    </row>
    <row r="29" spans="2:10" s="117" customFormat="1" ht="15" customHeight="1" thickBot="1" x14ac:dyDescent="0.35">
      <c r="B29" s="181"/>
      <c r="C29" s="182"/>
      <c r="D29" s="183"/>
      <c r="E29" s="184"/>
      <c r="F29" s="601" t="s">
        <v>80</v>
      </c>
      <c r="G29" s="601"/>
      <c r="H29" s="601"/>
      <c r="I29" s="185">
        <f>(SUM(I11:I27))</f>
        <v>11575.99</v>
      </c>
    </row>
    <row r="30" spans="2:10" s="190" customFormat="1" ht="15" customHeight="1" thickBot="1" x14ac:dyDescent="0.3">
      <c r="B30" s="186"/>
      <c r="C30" s="187"/>
      <c r="D30" s="188"/>
      <c r="E30" s="549" t="s">
        <v>86</v>
      </c>
      <c r="F30" s="550"/>
      <c r="G30" s="550"/>
      <c r="H30" s="550"/>
      <c r="I30" s="203">
        <f>+SUM(I31:I34)</f>
        <v>3467.0090049999999</v>
      </c>
    </row>
    <row r="31" spans="2:10" s="190" customFormat="1" ht="13.8" x14ac:dyDescent="0.25">
      <c r="B31" s="196"/>
      <c r="C31" s="197"/>
      <c r="D31" s="193"/>
      <c r="E31" s="551" t="s">
        <v>87</v>
      </c>
      <c r="F31" s="552"/>
      <c r="G31" s="553"/>
      <c r="H31" s="204">
        <v>0.23</v>
      </c>
      <c r="I31" s="205">
        <f>I29*H31</f>
        <v>2662.4776999999999</v>
      </c>
    </row>
    <row r="32" spans="2:10" s="190" customFormat="1" ht="13.8" x14ac:dyDescent="0.25">
      <c r="B32" s="196"/>
      <c r="C32" s="197"/>
      <c r="D32" s="193"/>
      <c r="E32" s="521" t="s">
        <v>88</v>
      </c>
      <c r="F32" s="522"/>
      <c r="G32" s="523"/>
      <c r="H32" s="206">
        <v>0.01</v>
      </c>
      <c r="I32" s="207">
        <f>I29*H32</f>
        <v>115.7599</v>
      </c>
    </row>
    <row r="33" spans="2:16" s="190" customFormat="1" ht="13.8" x14ac:dyDescent="0.25">
      <c r="B33" s="196"/>
      <c r="C33" s="197"/>
      <c r="D33" s="193"/>
      <c r="E33" s="521" t="s">
        <v>89</v>
      </c>
      <c r="F33" s="522"/>
      <c r="G33" s="523"/>
      <c r="H33" s="206">
        <v>0.05</v>
      </c>
      <c r="I33" s="207">
        <f>I29*H33</f>
        <v>578.79949999999997</v>
      </c>
    </row>
    <row r="34" spans="2:16" s="190" customFormat="1" thickBot="1" x14ac:dyDescent="0.3">
      <c r="B34" s="196"/>
      <c r="C34" s="197"/>
      <c r="D34" s="193"/>
      <c r="E34" s="544" t="s">
        <v>90</v>
      </c>
      <c r="F34" s="545"/>
      <c r="G34" s="546"/>
      <c r="H34" s="209">
        <v>0.19</v>
      </c>
      <c r="I34" s="207">
        <f>H34*I33</f>
        <v>109.97190499999999</v>
      </c>
    </row>
    <row r="35" spans="2:16" s="190" customFormat="1" thickBot="1" x14ac:dyDescent="0.3">
      <c r="B35" s="196"/>
      <c r="C35" s="197"/>
      <c r="D35" s="193"/>
      <c r="E35" s="547" t="s">
        <v>91</v>
      </c>
      <c r="F35" s="548"/>
      <c r="G35" s="548"/>
      <c r="H35" s="548"/>
      <c r="I35" s="210">
        <f>ROUND(I29+I30,0)</f>
        <v>15043</v>
      </c>
    </row>
    <row r="36" spans="2:16" s="190" customFormat="1" ht="13.8" x14ac:dyDescent="0.25">
      <c r="B36" s="196"/>
      <c r="C36" s="197"/>
      <c r="D36" s="193"/>
      <c r="E36" s="211"/>
      <c r="F36" s="212"/>
      <c r="G36" s="212"/>
      <c r="H36" s="212"/>
      <c r="I36" s="213"/>
    </row>
    <row r="37" spans="2:16" s="190" customFormat="1" ht="13.8" x14ac:dyDescent="0.25">
      <c r="B37" s="196"/>
      <c r="C37" s="197"/>
      <c r="D37" s="193"/>
      <c r="E37" s="211"/>
      <c r="F37" s="212"/>
      <c r="G37" s="212"/>
      <c r="H37" s="212"/>
      <c r="I37" s="213"/>
    </row>
    <row r="38" spans="2:16" s="190" customFormat="1" ht="13.8" x14ac:dyDescent="0.25">
      <c r="B38" s="196"/>
      <c r="C38" s="197"/>
      <c r="D38" s="193"/>
      <c r="E38" s="211"/>
      <c r="F38" s="212"/>
      <c r="G38" s="212"/>
      <c r="H38" s="212"/>
      <c r="I38" s="213"/>
    </row>
    <row r="39" spans="2:16" s="190" customFormat="1" ht="13.8" x14ac:dyDescent="0.25">
      <c r="B39" s="196"/>
      <c r="C39" s="197"/>
      <c r="D39" s="193"/>
      <c r="E39" s="211"/>
      <c r="F39" s="212"/>
      <c r="G39" s="212"/>
      <c r="H39" s="212"/>
      <c r="I39" s="213"/>
    </row>
    <row r="40" spans="2:16" s="190" customFormat="1" ht="13.8" x14ac:dyDescent="0.25">
      <c r="B40" s="196"/>
      <c r="C40" s="197"/>
      <c r="D40" s="193"/>
      <c r="E40" s="211"/>
      <c r="F40" s="212"/>
      <c r="G40" s="212"/>
      <c r="H40" s="212"/>
      <c r="I40" s="213"/>
    </row>
    <row r="41" spans="2:16" s="190" customFormat="1" ht="13.8" x14ac:dyDescent="0.25">
      <c r="B41" s="191"/>
      <c r="C41" s="192"/>
      <c r="D41" s="193"/>
      <c r="E41" s="130"/>
      <c r="F41" s="194"/>
      <c r="G41" s="194"/>
      <c r="H41" s="194"/>
      <c r="I41" s="195"/>
    </row>
    <row r="42" spans="2:16" s="190" customFormat="1" ht="13.8" x14ac:dyDescent="0.25">
      <c r="B42" s="196" t="s">
        <v>81</v>
      </c>
      <c r="C42" s="197"/>
      <c r="D42" s="193"/>
      <c r="E42" s="130"/>
      <c r="F42" s="632" t="s">
        <v>82</v>
      </c>
      <c r="G42" s="632"/>
      <c r="H42" s="632"/>
      <c r="I42" s="633"/>
    </row>
    <row r="43" spans="2:16" s="190" customFormat="1" thickBot="1" x14ac:dyDescent="0.3">
      <c r="B43" s="181" t="s">
        <v>83</v>
      </c>
      <c r="C43" s="182"/>
      <c r="D43" s="183"/>
      <c r="E43" s="198"/>
      <c r="F43" s="570" t="s">
        <v>84</v>
      </c>
      <c r="G43" s="570"/>
      <c r="H43" s="570"/>
      <c r="I43" s="571"/>
    </row>
    <row r="44" spans="2:16" ht="15" thickBot="1" x14ac:dyDescent="0.35"/>
    <row r="45" spans="2:16" s="117" customFormat="1" ht="26.25" customHeight="1" thickBot="1" x14ac:dyDescent="0.35">
      <c r="B45" s="560" t="str">
        <f>+'[1]2- COMP BASICA'!$B$2</f>
        <v>REPARACIONES LOCATIVAS LABORATORIO GENETICA REGIONAL NOR OCCIDENTE DEL INSTITUTO NACIONAL DE MEDICINA LEGAL Y CIENCIAS FORENSES.</v>
      </c>
      <c r="C45" s="560"/>
      <c r="D45" s="560"/>
      <c r="E45" s="560"/>
      <c r="F45" s="560"/>
      <c r="G45" s="560"/>
      <c r="H45" s="114" t="s">
        <v>62</v>
      </c>
      <c r="I45" s="115" t="str">
        <f>+'[1]BASE DEL PRESUPUESTO'!$C$125</f>
        <v>VOZ Y DATOS</v>
      </c>
      <c r="J45" s="116"/>
    </row>
    <row r="46" spans="2:16" s="117" customFormat="1" ht="15.6" x14ac:dyDescent="0.3">
      <c r="B46" s="560"/>
      <c r="C46" s="560"/>
      <c r="D46" s="560"/>
      <c r="E46" s="560"/>
      <c r="F46" s="560"/>
      <c r="G46" s="560"/>
      <c r="H46" s="118" t="s">
        <v>63</v>
      </c>
      <c r="I46" s="119" t="str">
        <f>+'[1]BASE DEL PRESUPUESTO'!B127</f>
        <v>3.5.2</v>
      </c>
      <c r="J46" s="116"/>
    </row>
    <row r="47" spans="2:16" s="117" customFormat="1" ht="16.5" customHeight="1" thickBot="1" x14ac:dyDescent="0.35">
      <c r="B47" s="120" t="s">
        <v>64</v>
      </c>
      <c r="C47" s="807" t="str">
        <f>+'[1]BASE DEL PRESUPUESTO'!C127</f>
        <v xml:space="preserve">Suministro, instalación y conectorización de Tomas sencillas cat. 6A RJ 45 (datos) y Voz </v>
      </c>
      <c r="D47" s="807"/>
      <c r="E47" s="807"/>
      <c r="F47" s="807"/>
      <c r="G47" s="807"/>
      <c r="H47" s="121" t="s">
        <v>65</v>
      </c>
      <c r="I47" s="122" t="str">
        <f>+'[1]BASE DEL PRESUPUESTO'!D127</f>
        <v>UND</v>
      </c>
      <c r="J47" s="116"/>
      <c r="K47" s="123"/>
      <c r="L47" s="123"/>
      <c r="M47" s="123"/>
      <c r="N47" s="123"/>
      <c r="O47" s="123"/>
      <c r="P47" s="123"/>
    </row>
    <row r="48" spans="2:16" s="117" customFormat="1" ht="10.5" customHeight="1" x14ac:dyDescent="0.3">
      <c r="B48" s="124"/>
      <c r="C48" s="125"/>
      <c r="D48" s="125"/>
      <c r="E48" s="125"/>
      <c r="F48" s="125"/>
      <c r="G48" s="125"/>
      <c r="H48" s="126"/>
      <c r="I48" s="127"/>
      <c r="J48" s="116"/>
      <c r="K48" s="123"/>
      <c r="L48" s="123"/>
      <c r="M48" s="123"/>
      <c r="N48" s="123"/>
      <c r="O48" s="123"/>
      <c r="P48" s="123"/>
    </row>
    <row r="49" spans="2:16" s="117" customFormat="1" ht="16.2" thickBot="1" x14ac:dyDescent="0.35">
      <c r="B49" s="128" t="s">
        <v>66</v>
      </c>
      <c r="C49" s="129"/>
      <c r="D49" s="129"/>
      <c r="E49" s="130"/>
      <c r="F49" s="131"/>
      <c r="G49" s="132"/>
      <c r="H49" s="132"/>
      <c r="I49" s="133"/>
      <c r="J49" s="116"/>
      <c r="K49" s="134"/>
      <c r="L49" s="134"/>
      <c r="M49" s="134"/>
      <c r="N49" s="134"/>
      <c r="O49" s="134"/>
      <c r="P49" s="134"/>
    </row>
    <row r="50" spans="2:16" s="117" customFormat="1" ht="15.6" x14ac:dyDescent="0.3">
      <c r="B50" s="533" t="s">
        <v>11</v>
      </c>
      <c r="C50" s="533"/>
      <c r="D50" s="135" t="s">
        <v>65</v>
      </c>
      <c r="E50" s="136" t="s">
        <v>67</v>
      </c>
      <c r="F50" s="137" t="s">
        <v>68</v>
      </c>
      <c r="G50" s="534" t="s">
        <v>69</v>
      </c>
      <c r="H50" s="535"/>
      <c r="I50" s="138"/>
      <c r="J50" s="116"/>
      <c r="K50" s="134"/>
      <c r="L50" s="134"/>
      <c r="M50" s="134"/>
      <c r="N50" s="134"/>
      <c r="O50" s="134"/>
      <c r="P50" s="134"/>
    </row>
    <row r="51" spans="2:16" s="117" customFormat="1" ht="15.6" x14ac:dyDescent="0.3">
      <c r="B51" s="536" t="s">
        <v>70</v>
      </c>
      <c r="C51" s="536"/>
      <c r="D51" s="140" t="s">
        <v>29</v>
      </c>
      <c r="E51" s="141">
        <v>1</v>
      </c>
      <c r="F51" s="142">
        <f>ROUND(G63*10%,0)</f>
        <v>1954</v>
      </c>
      <c r="G51" s="538">
        <f>E51*F51</f>
        <v>1954</v>
      </c>
      <c r="H51" s="539"/>
      <c r="I51" s="143"/>
      <c r="J51" s="116"/>
      <c r="K51" s="134"/>
      <c r="L51" s="134"/>
      <c r="M51" s="134"/>
      <c r="N51" s="134"/>
      <c r="O51" s="134"/>
      <c r="P51" s="134"/>
    </row>
    <row r="52" spans="2:16" s="117" customFormat="1" ht="16.5" customHeight="1" x14ac:dyDescent="0.3">
      <c r="B52" s="536"/>
      <c r="C52" s="536"/>
      <c r="D52" s="140"/>
      <c r="E52" s="141"/>
      <c r="F52" s="142"/>
      <c r="G52" s="538"/>
      <c r="H52" s="539"/>
      <c r="I52" s="144"/>
      <c r="J52" s="116"/>
    </row>
    <row r="53" spans="2:16" s="117" customFormat="1" ht="16.2" thickBot="1" x14ac:dyDescent="0.35">
      <c r="B53" s="568"/>
      <c r="C53" s="568"/>
      <c r="D53" s="145"/>
      <c r="E53" s="146"/>
      <c r="F53" s="147"/>
      <c r="G53" s="556"/>
      <c r="H53" s="557"/>
      <c r="I53" s="133"/>
      <c r="J53" s="116"/>
    </row>
    <row r="54" spans="2:16" s="117" customFormat="1" ht="18" customHeight="1" thickBot="1" x14ac:dyDescent="0.35">
      <c r="B54" s="148"/>
      <c r="C54" s="132"/>
      <c r="D54" s="129"/>
      <c r="E54" s="130"/>
      <c r="F54" s="131"/>
      <c r="G54" s="593" t="s">
        <v>71</v>
      </c>
      <c r="H54" s="593"/>
      <c r="I54" s="150">
        <f>ROUND(SUM(G51:H53),0)</f>
        <v>1954</v>
      </c>
      <c r="J54" s="116"/>
    </row>
    <row r="55" spans="2:16" s="117" customFormat="1" ht="18.75" customHeight="1" thickBot="1" x14ac:dyDescent="0.35">
      <c r="B55" s="128" t="s">
        <v>72</v>
      </c>
      <c r="C55" s="132"/>
      <c r="D55" s="129"/>
      <c r="E55" s="130"/>
      <c r="F55" s="131"/>
      <c r="G55" s="132"/>
      <c r="H55" s="132"/>
      <c r="I55" s="151"/>
      <c r="J55" s="116"/>
    </row>
    <row r="56" spans="2:16" s="117" customFormat="1" ht="18.75" customHeight="1" x14ac:dyDescent="0.3">
      <c r="B56" s="533" t="s">
        <v>11</v>
      </c>
      <c r="C56" s="533"/>
      <c r="D56" s="135" t="s">
        <v>65</v>
      </c>
      <c r="E56" s="136" t="s">
        <v>67</v>
      </c>
      <c r="F56" s="137" t="s">
        <v>68</v>
      </c>
      <c r="G56" s="534" t="s">
        <v>69</v>
      </c>
      <c r="H56" s="535"/>
      <c r="I56" s="152"/>
      <c r="J56" s="116"/>
      <c r="K56" s="117">
        <v>173</v>
      </c>
    </row>
    <row r="57" spans="2:16" s="117" customFormat="1" ht="14.25" customHeight="1" x14ac:dyDescent="0.3">
      <c r="B57" s="625" t="str">
        <f>+'[1]2- COMP BASICA'!$B$355</f>
        <v>TOMA SENCILLA (TRACKJACK) CAT 6A F/UTP</v>
      </c>
      <c r="C57" s="625"/>
      <c r="D57" s="153" t="s">
        <v>85</v>
      </c>
      <c r="E57" s="154">
        <v>1</v>
      </c>
      <c r="F57" s="155">
        <v>18346.1153085476</v>
      </c>
      <c r="G57" s="538">
        <f>E57*F57</f>
        <v>18346.1153085476</v>
      </c>
      <c r="H57" s="539"/>
      <c r="I57" s="152"/>
      <c r="J57" s="116"/>
    </row>
    <row r="58" spans="2:16" s="117" customFormat="1" ht="17.25" customHeight="1" x14ac:dyDescent="0.3">
      <c r="B58" s="536" t="s">
        <v>17</v>
      </c>
      <c r="C58" s="536"/>
      <c r="D58" s="140" t="s">
        <v>29</v>
      </c>
      <c r="E58" s="141">
        <v>1</v>
      </c>
      <c r="F58" s="156">
        <f>'[1]Estudio de Mercado'!$P$234</f>
        <v>2556</v>
      </c>
      <c r="G58" s="538">
        <f>E58*F58</f>
        <v>2556</v>
      </c>
      <c r="H58" s="539"/>
      <c r="I58" s="152"/>
      <c r="J58" s="116"/>
    </row>
    <row r="59" spans="2:16" s="117" customFormat="1" ht="18.75" customHeight="1" thickBot="1" x14ac:dyDescent="0.35">
      <c r="B59" s="579"/>
      <c r="C59" s="579"/>
      <c r="D59" s="145"/>
      <c r="E59" s="158"/>
      <c r="F59" s="159"/>
      <c r="G59" s="556"/>
      <c r="H59" s="557"/>
      <c r="I59" s="151"/>
      <c r="J59" s="116"/>
    </row>
    <row r="60" spans="2:16" s="117" customFormat="1" ht="18.75" customHeight="1" thickBot="1" x14ac:dyDescent="0.35">
      <c r="B60" s="148"/>
      <c r="C60" s="132"/>
      <c r="D60" s="129"/>
      <c r="E60" s="130"/>
      <c r="F60" s="131"/>
      <c r="G60" s="593" t="s">
        <v>71</v>
      </c>
      <c r="H60" s="593"/>
      <c r="I60" s="150">
        <f>(SUM(G57:H59))</f>
        <v>20902.1153085476</v>
      </c>
      <c r="J60" s="116"/>
    </row>
    <row r="61" spans="2:16" s="117" customFormat="1" ht="18.75" customHeight="1" thickBot="1" x14ac:dyDescent="0.35">
      <c r="B61" s="128" t="s">
        <v>74</v>
      </c>
      <c r="C61" s="160"/>
      <c r="D61" s="129"/>
      <c r="E61" s="130"/>
      <c r="F61" s="131"/>
      <c r="G61" s="132"/>
      <c r="H61" s="132"/>
      <c r="I61" s="151"/>
      <c r="J61" s="161"/>
    </row>
    <row r="62" spans="2:16" s="117" customFormat="1" ht="18.75" customHeight="1" x14ac:dyDescent="0.3">
      <c r="B62" s="533" t="s">
        <v>11</v>
      </c>
      <c r="C62" s="533"/>
      <c r="D62" s="135" t="s">
        <v>65</v>
      </c>
      <c r="E62" s="137" t="s">
        <v>75</v>
      </c>
      <c r="F62" s="135" t="s">
        <v>76</v>
      </c>
      <c r="G62" s="534" t="s">
        <v>77</v>
      </c>
      <c r="H62" s="535"/>
      <c r="I62" s="162"/>
      <c r="J62" s="161"/>
    </row>
    <row r="63" spans="2:16" s="117" customFormat="1" ht="18.75" customHeight="1" x14ac:dyDescent="0.3">
      <c r="B63" s="536" t="str">
        <f>+'[1]1- CUADRILLAS'!$A$47</f>
        <v>CUADRILLA ELECTRICA (INSTALACIONES)</v>
      </c>
      <c r="C63" s="536"/>
      <c r="D63" s="163" t="s">
        <v>78</v>
      </c>
      <c r="E63" s="164">
        <f>+'[1]1- CUADRILLAS'!$D$47</f>
        <v>53500</v>
      </c>
      <c r="F63" s="199">
        <v>0.36515092881219441</v>
      </c>
      <c r="G63" s="572">
        <f>F63*E63</f>
        <v>19535.574691452402</v>
      </c>
      <c r="H63" s="573"/>
      <c r="I63" s="151"/>
    </row>
    <row r="64" spans="2:16" s="117" customFormat="1" ht="16.2" thickBot="1" x14ac:dyDescent="0.35">
      <c r="B64" s="576"/>
      <c r="C64" s="576"/>
      <c r="D64" s="166"/>
      <c r="E64" s="167"/>
      <c r="F64" s="168"/>
      <c r="G64" s="577"/>
      <c r="H64" s="578"/>
      <c r="I64" s="151"/>
    </row>
    <row r="65" spans="2:9" s="117" customFormat="1" ht="16.2" thickBot="1" x14ac:dyDescent="0.35">
      <c r="B65" s="169"/>
      <c r="C65" s="132"/>
      <c r="D65" s="129"/>
      <c r="E65" s="130"/>
      <c r="F65" s="131"/>
      <c r="G65" s="593" t="s">
        <v>71</v>
      </c>
      <c r="H65" s="593"/>
      <c r="I65" s="150">
        <f>(SUM(G62:H64))</f>
        <v>19535.574691452402</v>
      </c>
    </row>
    <row r="66" spans="2:9" s="117" customFormat="1" ht="16.2" thickBot="1" x14ac:dyDescent="0.35">
      <c r="B66" s="128" t="s">
        <v>79</v>
      </c>
      <c r="C66" s="160"/>
      <c r="D66" s="129"/>
      <c r="E66" s="130"/>
      <c r="F66" s="131"/>
      <c r="G66" s="132"/>
      <c r="H66" s="132"/>
      <c r="I66" s="151"/>
    </row>
    <row r="67" spans="2:9" s="117" customFormat="1" ht="17.25" customHeight="1" x14ac:dyDescent="0.3">
      <c r="B67" s="533" t="s">
        <v>11</v>
      </c>
      <c r="C67" s="533"/>
      <c r="D67" s="135" t="s">
        <v>65</v>
      </c>
      <c r="E67" s="137" t="s">
        <v>75</v>
      </c>
      <c r="F67" s="135" t="s">
        <v>76</v>
      </c>
      <c r="G67" s="534" t="s">
        <v>77</v>
      </c>
      <c r="H67" s="535"/>
      <c r="I67" s="162"/>
    </row>
    <row r="68" spans="2:9" s="117" customFormat="1" ht="16.2" thickBot="1" x14ac:dyDescent="0.35">
      <c r="B68" s="579"/>
      <c r="C68" s="579"/>
      <c r="D68" s="166"/>
      <c r="E68" s="170"/>
      <c r="F68" s="171"/>
      <c r="G68" s="805"/>
      <c r="H68" s="806"/>
      <c r="I68" s="151"/>
    </row>
    <row r="69" spans="2:9" s="117" customFormat="1" ht="16.2" thickBot="1" x14ac:dyDescent="0.35">
      <c r="B69" s="172"/>
      <c r="C69" s="173"/>
      <c r="D69" s="174"/>
      <c r="E69" s="175"/>
      <c r="F69" s="176"/>
      <c r="G69" s="593" t="s">
        <v>71</v>
      </c>
      <c r="H69" s="593"/>
      <c r="I69" s="150">
        <f>ROUND(SUM(G68:H68),0)</f>
        <v>0</v>
      </c>
    </row>
    <row r="70" spans="2:9" s="117" customFormat="1" ht="12" customHeight="1" thickBot="1" x14ac:dyDescent="0.35">
      <c r="B70" s="148"/>
      <c r="C70" s="132"/>
      <c r="D70" s="129"/>
      <c r="E70" s="177"/>
      <c r="F70" s="178"/>
      <c r="G70" s="132"/>
      <c r="H70" s="179"/>
      <c r="I70" s="180"/>
    </row>
    <row r="71" spans="2:9" s="117" customFormat="1" ht="16.2" thickBot="1" x14ac:dyDescent="0.35">
      <c r="B71" s="181"/>
      <c r="C71" s="182"/>
      <c r="D71" s="183"/>
      <c r="E71" s="184"/>
      <c r="F71" s="601" t="s">
        <v>80</v>
      </c>
      <c r="G71" s="601"/>
      <c r="H71" s="601"/>
      <c r="I71" s="185">
        <f>(SUM(I53:I69))</f>
        <v>42391.69</v>
      </c>
    </row>
    <row r="72" spans="2:9" s="190" customFormat="1" ht="15" customHeight="1" thickBot="1" x14ac:dyDescent="0.3">
      <c r="B72" s="186"/>
      <c r="C72" s="187"/>
      <c r="D72" s="188"/>
      <c r="E72" s="549" t="s">
        <v>86</v>
      </c>
      <c r="F72" s="550"/>
      <c r="G72" s="550"/>
      <c r="H72" s="550"/>
      <c r="I72" s="203">
        <f>+SUM(I73:I76)</f>
        <v>12696.311155000001</v>
      </c>
    </row>
    <row r="73" spans="2:9" s="190" customFormat="1" ht="13.8" x14ac:dyDescent="0.25">
      <c r="B73" s="196"/>
      <c r="C73" s="197"/>
      <c r="D73" s="193"/>
      <c r="E73" s="551" t="s">
        <v>87</v>
      </c>
      <c r="F73" s="552"/>
      <c r="G73" s="553"/>
      <c r="H73" s="204">
        <v>0.23</v>
      </c>
      <c r="I73" s="205">
        <f>I71*H73</f>
        <v>9750.0887000000002</v>
      </c>
    </row>
    <row r="74" spans="2:9" s="190" customFormat="1" ht="13.8" x14ac:dyDescent="0.25">
      <c r="B74" s="196"/>
      <c r="C74" s="197"/>
      <c r="D74" s="193"/>
      <c r="E74" s="521" t="s">
        <v>88</v>
      </c>
      <c r="F74" s="522"/>
      <c r="G74" s="523"/>
      <c r="H74" s="206">
        <v>0.01</v>
      </c>
      <c r="I74" s="207">
        <f>I71*H74</f>
        <v>423.91690000000006</v>
      </c>
    </row>
    <row r="75" spans="2:9" s="190" customFormat="1" ht="13.8" x14ac:dyDescent="0.25">
      <c r="B75" s="196"/>
      <c r="C75" s="197"/>
      <c r="D75" s="193"/>
      <c r="E75" s="521" t="s">
        <v>89</v>
      </c>
      <c r="F75" s="522"/>
      <c r="G75" s="523"/>
      <c r="H75" s="206">
        <v>0.05</v>
      </c>
      <c r="I75" s="207">
        <f>I71*H75</f>
        <v>2119.5845000000004</v>
      </c>
    </row>
    <row r="76" spans="2:9" s="190" customFormat="1" thickBot="1" x14ac:dyDescent="0.3">
      <c r="B76" s="196"/>
      <c r="C76" s="197"/>
      <c r="D76" s="193"/>
      <c r="E76" s="544" t="s">
        <v>90</v>
      </c>
      <c r="F76" s="545"/>
      <c r="G76" s="546"/>
      <c r="H76" s="209">
        <v>0.19</v>
      </c>
      <c r="I76" s="207">
        <f>H76*I75</f>
        <v>402.72105500000009</v>
      </c>
    </row>
    <row r="77" spans="2:9" s="190" customFormat="1" thickBot="1" x14ac:dyDescent="0.3">
      <c r="B77" s="196"/>
      <c r="C77" s="197"/>
      <c r="D77" s="193"/>
      <c r="E77" s="547" t="s">
        <v>91</v>
      </c>
      <c r="F77" s="548"/>
      <c r="G77" s="548"/>
      <c r="H77" s="548"/>
      <c r="I77" s="210">
        <f>ROUND(I71+I72,0)</f>
        <v>55088</v>
      </c>
    </row>
    <row r="78" spans="2:9" s="190" customFormat="1" ht="13.8" x14ac:dyDescent="0.25">
      <c r="B78" s="196"/>
      <c r="C78" s="197"/>
      <c r="D78" s="193"/>
      <c r="E78" s="211"/>
      <c r="F78" s="212"/>
      <c r="G78" s="212"/>
      <c r="H78" s="212"/>
      <c r="I78" s="213"/>
    </row>
    <row r="79" spans="2:9" s="190" customFormat="1" ht="13.8" x14ac:dyDescent="0.25">
      <c r="B79" s="196"/>
      <c r="C79" s="197"/>
      <c r="D79" s="193"/>
      <c r="E79" s="211"/>
      <c r="F79" s="212"/>
      <c r="G79" s="212"/>
      <c r="H79" s="212"/>
      <c r="I79" s="213"/>
    </row>
    <row r="80" spans="2:9" s="190" customFormat="1" ht="13.8" x14ac:dyDescent="0.25">
      <c r="B80" s="196"/>
      <c r="C80" s="197"/>
      <c r="D80" s="193"/>
      <c r="E80" s="211"/>
      <c r="F80" s="212"/>
      <c r="G80" s="212"/>
      <c r="H80" s="212"/>
      <c r="I80" s="213"/>
    </row>
    <row r="81" spans="2:16" s="190" customFormat="1" ht="13.8" x14ac:dyDescent="0.25">
      <c r="B81" s="196"/>
      <c r="C81" s="197"/>
      <c r="D81" s="193"/>
      <c r="E81" s="211"/>
      <c r="F81" s="212"/>
      <c r="G81" s="212"/>
      <c r="H81" s="212"/>
      <c r="I81" s="213"/>
    </row>
    <row r="82" spans="2:16" s="190" customFormat="1" ht="13.8" x14ac:dyDescent="0.25">
      <c r="B82" s="196"/>
      <c r="C82" s="197"/>
      <c r="D82" s="193"/>
      <c r="E82" s="211"/>
      <c r="F82" s="212"/>
      <c r="G82" s="212"/>
      <c r="H82" s="212"/>
      <c r="I82" s="213"/>
    </row>
    <row r="83" spans="2:16" s="190" customFormat="1" ht="13.8" x14ac:dyDescent="0.25">
      <c r="B83" s="191"/>
      <c r="C83" s="192"/>
      <c r="D83" s="193"/>
      <c r="E83" s="130"/>
      <c r="F83" s="194"/>
      <c r="G83" s="194"/>
      <c r="H83" s="194"/>
      <c r="I83" s="195"/>
    </row>
    <row r="84" spans="2:16" s="190" customFormat="1" ht="13.8" x14ac:dyDescent="0.25">
      <c r="B84" s="196" t="s">
        <v>81</v>
      </c>
      <c r="C84" s="197"/>
      <c r="D84" s="193"/>
      <c r="E84" s="130"/>
      <c r="F84" s="632" t="s">
        <v>82</v>
      </c>
      <c r="G84" s="632"/>
      <c r="H84" s="632"/>
      <c r="I84" s="633"/>
    </row>
    <row r="85" spans="2:16" s="190" customFormat="1" thickBot="1" x14ac:dyDescent="0.3">
      <c r="B85" s="181" t="s">
        <v>83</v>
      </c>
      <c r="C85" s="182"/>
      <c r="D85" s="183"/>
      <c r="E85" s="198"/>
      <c r="F85" s="570" t="s">
        <v>84</v>
      </c>
      <c r="G85" s="570"/>
      <c r="H85" s="570"/>
      <c r="I85" s="571"/>
    </row>
    <row r="86" spans="2:16" ht="15" thickBot="1" x14ac:dyDescent="0.35"/>
    <row r="87" spans="2:16" s="117" customFormat="1" ht="26.25" customHeight="1" thickBot="1" x14ac:dyDescent="0.35">
      <c r="B87" s="560" t="str">
        <f>+'[1]2- COMP BASICA'!$B$2</f>
        <v>REPARACIONES LOCATIVAS LABORATORIO GENETICA REGIONAL NOR OCCIDENTE DEL INSTITUTO NACIONAL DE MEDICINA LEGAL Y CIENCIAS FORENSES.</v>
      </c>
      <c r="C87" s="560"/>
      <c r="D87" s="560"/>
      <c r="E87" s="560"/>
      <c r="F87" s="560"/>
      <c r="G87" s="560"/>
      <c r="H87" s="114" t="s">
        <v>62</v>
      </c>
      <c r="I87" s="115" t="str">
        <f>+'[1]BASE DEL PRESUPUESTO'!$C$125</f>
        <v>VOZ Y DATOS</v>
      </c>
      <c r="J87" s="116"/>
    </row>
    <row r="88" spans="2:16" s="117" customFormat="1" ht="15.6" x14ac:dyDescent="0.3">
      <c r="B88" s="560"/>
      <c r="C88" s="560"/>
      <c r="D88" s="560"/>
      <c r="E88" s="560"/>
      <c r="F88" s="560"/>
      <c r="G88" s="560"/>
      <c r="H88" s="118" t="s">
        <v>63</v>
      </c>
      <c r="I88" s="119" t="str">
        <f>+'[1]BASE DEL PRESUPUESTO'!B128</f>
        <v>3.5.3</v>
      </c>
      <c r="J88" s="116"/>
    </row>
    <row r="89" spans="2:16" s="117" customFormat="1" ht="16.5" customHeight="1" thickBot="1" x14ac:dyDescent="0.35">
      <c r="B89" s="120" t="s">
        <v>64</v>
      </c>
      <c r="C89" s="807" t="str">
        <f>+'[1]BASE DEL PRESUPUESTO'!C128</f>
        <v xml:space="preserve">Suministro, instalación y conectorización de Face Plate para  modulo doble  cat. 6A RJ 45 </v>
      </c>
      <c r="D89" s="807"/>
      <c r="E89" s="807"/>
      <c r="F89" s="807"/>
      <c r="G89" s="807"/>
      <c r="H89" s="121" t="s">
        <v>65</v>
      </c>
      <c r="I89" s="122" t="str">
        <f>+'[1]BASE DEL PRESUPUESTO'!D128</f>
        <v>UND</v>
      </c>
      <c r="J89" s="116"/>
      <c r="K89" s="123"/>
      <c r="L89" s="123"/>
      <c r="M89" s="123"/>
      <c r="N89" s="123"/>
      <c r="O89" s="123"/>
      <c r="P89" s="123"/>
    </row>
    <row r="90" spans="2:16" s="117" customFormat="1" ht="10.5" customHeight="1" x14ac:dyDescent="0.3">
      <c r="B90" s="124"/>
      <c r="C90" s="125"/>
      <c r="D90" s="125"/>
      <c r="E90" s="125"/>
      <c r="F90" s="125"/>
      <c r="G90" s="125"/>
      <c r="H90" s="126"/>
      <c r="I90" s="127"/>
      <c r="J90" s="116"/>
      <c r="K90" s="123"/>
      <c r="L90" s="123"/>
      <c r="M90" s="123"/>
      <c r="N90" s="123"/>
      <c r="O90" s="123"/>
      <c r="P90" s="123"/>
    </row>
    <row r="91" spans="2:16" s="117" customFormat="1" ht="16.2" thickBot="1" x14ac:dyDescent="0.35">
      <c r="B91" s="128" t="s">
        <v>66</v>
      </c>
      <c r="C91" s="129"/>
      <c r="D91" s="129"/>
      <c r="E91" s="130"/>
      <c r="F91" s="131"/>
      <c r="G91" s="132"/>
      <c r="H91" s="132"/>
      <c r="I91" s="133"/>
      <c r="J91" s="116"/>
      <c r="K91" s="134"/>
      <c r="L91" s="134"/>
      <c r="M91" s="134"/>
      <c r="N91" s="134"/>
      <c r="O91" s="134"/>
      <c r="P91" s="134"/>
    </row>
    <row r="92" spans="2:16" s="117" customFormat="1" ht="15.6" x14ac:dyDescent="0.3">
      <c r="B92" s="533" t="s">
        <v>11</v>
      </c>
      <c r="C92" s="533"/>
      <c r="D92" s="135" t="s">
        <v>65</v>
      </c>
      <c r="E92" s="136" t="s">
        <v>67</v>
      </c>
      <c r="F92" s="137" t="s">
        <v>68</v>
      </c>
      <c r="G92" s="534" t="s">
        <v>69</v>
      </c>
      <c r="H92" s="535"/>
      <c r="I92" s="138"/>
      <c r="J92" s="116"/>
      <c r="K92" s="134"/>
      <c r="L92" s="134"/>
      <c r="M92" s="134"/>
      <c r="N92" s="134"/>
      <c r="O92" s="134"/>
      <c r="P92" s="134"/>
    </row>
    <row r="93" spans="2:16" s="117" customFormat="1" ht="15.6" x14ac:dyDescent="0.3">
      <c r="B93" s="536" t="s">
        <v>70</v>
      </c>
      <c r="C93" s="536"/>
      <c r="D93" s="140" t="s">
        <v>29</v>
      </c>
      <c r="E93" s="141">
        <v>1</v>
      </c>
      <c r="F93" s="142">
        <f>ROUND(G105*10%,0)</f>
        <v>992</v>
      </c>
      <c r="G93" s="538">
        <f>E93*F93</f>
        <v>992</v>
      </c>
      <c r="H93" s="539"/>
      <c r="I93" s="143"/>
      <c r="J93" s="116"/>
      <c r="K93" s="134"/>
      <c r="L93" s="134"/>
      <c r="M93" s="134"/>
      <c r="N93" s="134"/>
      <c r="O93" s="134"/>
      <c r="P93" s="134"/>
    </row>
    <row r="94" spans="2:16" s="117" customFormat="1" ht="16.5" customHeight="1" x14ac:dyDescent="0.3">
      <c r="B94" s="536"/>
      <c r="C94" s="536"/>
      <c r="D94" s="140"/>
      <c r="E94" s="141"/>
      <c r="F94" s="142"/>
      <c r="G94" s="538"/>
      <c r="H94" s="539"/>
      <c r="I94" s="144"/>
      <c r="J94" s="116"/>
    </row>
    <row r="95" spans="2:16" s="117" customFormat="1" ht="16.2" thickBot="1" x14ac:dyDescent="0.35">
      <c r="B95" s="568"/>
      <c r="C95" s="568"/>
      <c r="D95" s="145"/>
      <c r="E95" s="146"/>
      <c r="F95" s="147"/>
      <c r="G95" s="556"/>
      <c r="H95" s="557"/>
      <c r="I95" s="133"/>
      <c r="J95" s="116"/>
    </row>
    <row r="96" spans="2:16" s="117" customFormat="1" ht="18" customHeight="1" thickBot="1" x14ac:dyDescent="0.35">
      <c r="B96" s="148"/>
      <c r="C96" s="132"/>
      <c r="D96" s="129"/>
      <c r="E96" s="130"/>
      <c r="F96" s="131"/>
      <c r="G96" s="593" t="s">
        <v>71</v>
      </c>
      <c r="H96" s="593"/>
      <c r="I96" s="150">
        <f>ROUND(SUM(G93:H95),0)</f>
        <v>992</v>
      </c>
      <c r="J96" s="116"/>
    </row>
    <row r="97" spans="2:11" s="117" customFormat="1" ht="18.75" customHeight="1" thickBot="1" x14ac:dyDescent="0.35">
      <c r="B97" s="128" t="s">
        <v>72</v>
      </c>
      <c r="C97" s="132"/>
      <c r="D97" s="129"/>
      <c r="E97" s="130"/>
      <c r="F97" s="131"/>
      <c r="G97" s="132"/>
      <c r="H97" s="132"/>
      <c r="I97" s="151"/>
      <c r="J97" s="116"/>
    </row>
    <row r="98" spans="2:11" s="117" customFormat="1" ht="18.75" customHeight="1" x14ac:dyDescent="0.3">
      <c r="B98" s="533" t="s">
        <v>11</v>
      </c>
      <c r="C98" s="533"/>
      <c r="D98" s="135" t="s">
        <v>65</v>
      </c>
      <c r="E98" s="136" t="s">
        <v>67</v>
      </c>
      <c r="F98" s="137" t="s">
        <v>68</v>
      </c>
      <c r="G98" s="534" t="s">
        <v>69</v>
      </c>
      <c r="H98" s="535"/>
      <c r="I98" s="152"/>
      <c r="J98" s="116"/>
      <c r="K98" s="117">
        <v>173</v>
      </c>
    </row>
    <row r="99" spans="2:11" s="117" customFormat="1" ht="14.25" customHeight="1" x14ac:dyDescent="0.3">
      <c r="B99" s="625" t="str">
        <f>+'[1]2- COMP BASICA'!$B$359</f>
        <v xml:space="preserve">FACE PLATE DOBLE </v>
      </c>
      <c r="C99" s="625"/>
      <c r="D99" s="153" t="s">
        <v>85</v>
      </c>
      <c r="E99" s="154">
        <v>1</v>
      </c>
      <c r="F99" s="155">
        <v>12900</v>
      </c>
      <c r="G99" s="538">
        <f>E99*F99</f>
        <v>12900</v>
      </c>
      <c r="H99" s="539"/>
      <c r="I99" s="152"/>
      <c r="J99" s="116"/>
    </row>
    <row r="100" spans="2:11" s="117" customFormat="1" ht="17.25" customHeight="1" x14ac:dyDescent="0.3">
      <c r="B100" s="536" t="s">
        <v>17</v>
      </c>
      <c r="C100" s="536"/>
      <c r="D100" s="140" t="s">
        <v>29</v>
      </c>
      <c r="E100" s="141">
        <v>1</v>
      </c>
      <c r="F100" s="156">
        <f>'[1]Estudio de Mercado'!$P$234</f>
        <v>2556</v>
      </c>
      <c r="G100" s="538">
        <f>E100*F100</f>
        <v>2556</v>
      </c>
      <c r="H100" s="539"/>
      <c r="I100" s="152"/>
      <c r="J100" s="116"/>
    </row>
    <row r="101" spans="2:11" s="117" customFormat="1" ht="18.75" customHeight="1" thickBot="1" x14ac:dyDescent="0.35">
      <c r="B101" s="579"/>
      <c r="C101" s="579"/>
      <c r="D101" s="145"/>
      <c r="E101" s="158"/>
      <c r="F101" s="159"/>
      <c r="G101" s="556"/>
      <c r="H101" s="557"/>
      <c r="I101" s="151"/>
      <c r="J101" s="116"/>
    </row>
    <row r="102" spans="2:11" s="117" customFormat="1" ht="18.75" customHeight="1" thickBot="1" x14ac:dyDescent="0.35">
      <c r="B102" s="148"/>
      <c r="C102" s="132"/>
      <c r="D102" s="129"/>
      <c r="E102" s="130"/>
      <c r="F102" s="131"/>
      <c r="G102" s="593" t="s">
        <v>71</v>
      </c>
      <c r="H102" s="593"/>
      <c r="I102" s="150">
        <f>(SUM(G99:H101))</f>
        <v>15456</v>
      </c>
      <c r="J102" s="116"/>
    </row>
    <row r="103" spans="2:11" s="117" customFormat="1" ht="18.75" customHeight="1" thickBot="1" x14ac:dyDescent="0.35">
      <c r="B103" s="128" t="s">
        <v>74</v>
      </c>
      <c r="C103" s="160"/>
      <c r="D103" s="129"/>
      <c r="E103" s="130"/>
      <c r="F103" s="131"/>
      <c r="G103" s="132"/>
      <c r="H103" s="132"/>
      <c r="I103" s="151"/>
      <c r="J103" s="161"/>
    </row>
    <row r="104" spans="2:11" s="117" customFormat="1" ht="18.75" customHeight="1" x14ac:dyDescent="0.3">
      <c r="B104" s="533" t="s">
        <v>11</v>
      </c>
      <c r="C104" s="533"/>
      <c r="D104" s="135" t="s">
        <v>65</v>
      </c>
      <c r="E104" s="137" t="s">
        <v>75</v>
      </c>
      <c r="F104" s="135" t="s">
        <v>76</v>
      </c>
      <c r="G104" s="534" t="s">
        <v>77</v>
      </c>
      <c r="H104" s="535"/>
      <c r="I104" s="162"/>
      <c r="J104" s="161"/>
    </row>
    <row r="105" spans="2:11" s="117" customFormat="1" ht="18.75" customHeight="1" x14ac:dyDescent="0.3">
      <c r="B105" s="536" t="str">
        <f>+'[1]1- CUADRILLAS'!$A$47</f>
        <v>CUADRILLA ELECTRICA (INSTALACIONES)</v>
      </c>
      <c r="C105" s="536"/>
      <c r="D105" s="163" t="s">
        <v>78</v>
      </c>
      <c r="E105" s="164">
        <f>+'[1]1- CUADRILLAS'!$D$47</f>
        <v>53500</v>
      </c>
      <c r="F105" s="199">
        <v>0.18547495327102806</v>
      </c>
      <c r="G105" s="572">
        <f>F105*E105</f>
        <v>9922.9100000000017</v>
      </c>
      <c r="H105" s="573"/>
      <c r="I105" s="151"/>
    </row>
    <row r="106" spans="2:11" s="117" customFormat="1" ht="16.2" thickBot="1" x14ac:dyDescent="0.35">
      <c r="B106" s="576"/>
      <c r="C106" s="576"/>
      <c r="D106" s="166"/>
      <c r="E106" s="167"/>
      <c r="F106" s="168"/>
      <c r="G106" s="577"/>
      <c r="H106" s="578"/>
      <c r="I106" s="151"/>
    </row>
    <row r="107" spans="2:11" s="117" customFormat="1" ht="16.2" thickBot="1" x14ac:dyDescent="0.35">
      <c r="B107" s="169"/>
      <c r="C107" s="132"/>
      <c r="D107" s="129"/>
      <c r="E107" s="130"/>
      <c r="F107" s="131"/>
      <c r="G107" s="593" t="s">
        <v>71</v>
      </c>
      <c r="H107" s="593"/>
      <c r="I107" s="150">
        <f>(SUM(G104:H106))</f>
        <v>9922.9100000000017</v>
      </c>
    </row>
    <row r="108" spans="2:11" s="117" customFormat="1" ht="16.2" thickBot="1" x14ac:dyDescent="0.35">
      <c r="B108" s="128" t="s">
        <v>79</v>
      </c>
      <c r="C108" s="160"/>
      <c r="D108" s="129"/>
      <c r="E108" s="130"/>
      <c r="F108" s="131"/>
      <c r="G108" s="132"/>
      <c r="H108" s="132"/>
      <c r="I108" s="151"/>
    </row>
    <row r="109" spans="2:11" s="117" customFormat="1" ht="17.25" customHeight="1" x14ac:dyDescent="0.3">
      <c r="B109" s="533" t="s">
        <v>11</v>
      </c>
      <c r="C109" s="533"/>
      <c r="D109" s="135" t="s">
        <v>65</v>
      </c>
      <c r="E109" s="137" t="s">
        <v>75</v>
      </c>
      <c r="F109" s="135" t="s">
        <v>76</v>
      </c>
      <c r="G109" s="534" t="s">
        <v>77</v>
      </c>
      <c r="H109" s="535"/>
      <c r="I109" s="162"/>
    </row>
    <row r="110" spans="2:11" s="117" customFormat="1" ht="16.2" thickBot="1" x14ac:dyDescent="0.35">
      <c r="B110" s="579"/>
      <c r="C110" s="579"/>
      <c r="D110" s="166"/>
      <c r="E110" s="170"/>
      <c r="F110" s="171"/>
      <c r="G110" s="805"/>
      <c r="H110" s="806"/>
      <c r="I110" s="151"/>
    </row>
    <row r="111" spans="2:11" s="117" customFormat="1" ht="16.2" thickBot="1" x14ac:dyDescent="0.35">
      <c r="B111" s="172"/>
      <c r="C111" s="173"/>
      <c r="D111" s="174"/>
      <c r="E111" s="175"/>
      <c r="F111" s="176"/>
      <c r="G111" s="593" t="s">
        <v>71</v>
      </c>
      <c r="H111" s="593"/>
      <c r="I111" s="150">
        <f>ROUND(SUM(G110:H110),0)</f>
        <v>0</v>
      </c>
    </row>
    <row r="112" spans="2:11" s="117" customFormat="1" ht="12" customHeight="1" thickBot="1" x14ac:dyDescent="0.35">
      <c r="B112" s="148"/>
      <c r="C112" s="132"/>
      <c r="D112" s="129"/>
      <c r="E112" s="177"/>
      <c r="F112" s="178"/>
      <c r="G112" s="132"/>
      <c r="H112" s="179"/>
      <c r="I112" s="180"/>
    </row>
    <row r="113" spans="2:9" s="117" customFormat="1" ht="16.2" thickBot="1" x14ac:dyDescent="0.35">
      <c r="B113" s="181"/>
      <c r="C113" s="182"/>
      <c r="D113" s="183"/>
      <c r="E113" s="184"/>
      <c r="F113" s="601" t="s">
        <v>80</v>
      </c>
      <c r="G113" s="601"/>
      <c r="H113" s="601"/>
      <c r="I113" s="185">
        <f>(SUM(I95:I111))</f>
        <v>26370.910000000003</v>
      </c>
    </row>
    <row r="114" spans="2:9" s="190" customFormat="1" ht="15" customHeight="1" thickBot="1" x14ac:dyDescent="0.3">
      <c r="B114" s="186"/>
      <c r="C114" s="187"/>
      <c r="D114" s="188"/>
      <c r="E114" s="549" t="s">
        <v>86</v>
      </c>
      <c r="F114" s="550"/>
      <c r="G114" s="550"/>
      <c r="H114" s="550"/>
      <c r="I114" s="203">
        <f>+SUM(I115:I118)</f>
        <v>7898.0875450000012</v>
      </c>
    </row>
    <row r="115" spans="2:9" s="190" customFormat="1" ht="13.8" x14ac:dyDescent="0.25">
      <c r="B115" s="196"/>
      <c r="C115" s="197"/>
      <c r="D115" s="193"/>
      <c r="E115" s="551" t="s">
        <v>87</v>
      </c>
      <c r="F115" s="552"/>
      <c r="G115" s="553"/>
      <c r="H115" s="204">
        <v>0.23</v>
      </c>
      <c r="I115" s="205">
        <f>I113*H115</f>
        <v>6065.3093000000008</v>
      </c>
    </row>
    <row r="116" spans="2:9" s="190" customFormat="1" ht="13.8" x14ac:dyDescent="0.25">
      <c r="B116" s="196"/>
      <c r="C116" s="197"/>
      <c r="D116" s="193"/>
      <c r="E116" s="521" t="s">
        <v>88</v>
      </c>
      <c r="F116" s="522"/>
      <c r="G116" s="523"/>
      <c r="H116" s="206">
        <v>0.01</v>
      </c>
      <c r="I116" s="207">
        <f>I113*H116</f>
        <v>263.70910000000003</v>
      </c>
    </row>
    <row r="117" spans="2:9" s="190" customFormat="1" ht="13.8" x14ac:dyDescent="0.25">
      <c r="B117" s="196"/>
      <c r="C117" s="197"/>
      <c r="D117" s="193"/>
      <c r="E117" s="521" t="s">
        <v>89</v>
      </c>
      <c r="F117" s="522"/>
      <c r="G117" s="523"/>
      <c r="H117" s="206">
        <v>0.05</v>
      </c>
      <c r="I117" s="207">
        <f>I113*H117</f>
        <v>1318.5455000000002</v>
      </c>
    </row>
    <row r="118" spans="2:9" s="190" customFormat="1" thickBot="1" x14ac:dyDescent="0.3">
      <c r="B118" s="196"/>
      <c r="C118" s="197"/>
      <c r="D118" s="193"/>
      <c r="E118" s="544" t="s">
        <v>90</v>
      </c>
      <c r="F118" s="545"/>
      <c r="G118" s="546"/>
      <c r="H118" s="209">
        <v>0.19</v>
      </c>
      <c r="I118" s="207">
        <f>H118*I117</f>
        <v>250.52364500000004</v>
      </c>
    </row>
    <row r="119" spans="2:9" s="190" customFormat="1" thickBot="1" x14ac:dyDescent="0.3">
      <c r="B119" s="196"/>
      <c r="C119" s="197"/>
      <c r="D119" s="193"/>
      <c r="E119" s="547" t="s">
        <v>91</v>
      </c>
      <c r="F119" s="548"/>
      <c r="G119" s="548"/>
      <c r="H119" s="548"/>
      <c r="I119" s="210">
        <f>ROUND(I113+I114,0)</f>
        <v>34269</v>
      </c>
    </row>
    <row r="120" spans="2:9" s="190" customFormat="1" ht="13.8" x14ac:dyDescent="0.25">
      <c r="B120" s="196"/>
      <c r="C120" s="197"/>
      <c r="D120" s="193"/>
      <c r="E120" s="211"/>
      <c r="F120" s="212"/>
      <c r="G120" s="212"/>
      <c r="H120" s="212"/>
      <c r="I120" s="213"/>
    </row>
    <row r="121" spans="2:9" s="190" customFormat="1" ht="13.8" x14ac:dyDescent="0.25">
      <c r="B121" s="196"/>
      <c r="C121" s="197"/>
      <c r="D121" s="193"/>
      <c r="E121" s="211"/>
      <c r="F121" s="212"/>
      <c r="G121" s="212"/>
      <c r="H121" s="212"/>
      <c r="I121" s="213"/>
    </row>
    <row r="122" spans="2:9" s="190" customFormat="1" ht="13.8" x14ac:dyDescent="0.25">
      <c r="B122" s="196"/>
      <c r="C122" s="197"/>
      <c r="D122" s="193"/>
      <c r="E122" s="211"/>
      <c r="F122" s="212"/>
      <c r="G122" s="212"/>
      <c r="H122" s="212"/>
      <c r="I122" s="213"/>
    </row>
    <row r="123" spans="2:9" s="190" customFormat="1" ht="13.8" x14ac:dyDescent="0.25">
      <c r="B123" s="196"/>
      <c r="C123" s="197"/>
      <c r="D123" s="193"/>
      <c r="E123" s="211"/>
      <c r="F123" s="212"/>
      <c r="G123" s="212"/>
      <c r="H123" s="212"/>
      <c r="I123" s="213"/>
    </row>
    <row r="124" spans="2:9" s="190" customFormat="1" ht="13.8" x14ac:dyDescent="0.25">
      <c r="B124" s="196"/>
      <c r="C124" s="197"/>
      <c r="D124" s="193"/>
      <c r="E124" s="211"/>
      <c r="F124" s="212"/>
      <c r="G124" s="212"/>
      <c r="H124" s="212"/>
      <c r="I124" s="213"/>
    </row>
    <row r="125" spans="2:9" s="190" customFormat="1" ht="13.8" x14ac:dyDescent="0.25">
      <c r="B125" s="191"/>
      <c r="C125" s="192"/>
      <c r="D125" s="193"/>
      <c r="E125" s="130"/>
      <c r="F125" s="194"/>
      <c r="G125" s="194"/>
      <c r="H125" s="194"/>
      <c r="I125" s="195"/>
    </row>
    <row r="126" spans="2:9" s="190" customFormat="1" ht="13.8" x14ac:dyDescent="0.25">
      <c r="B126" s="196" t="s">
        <v>81</v>
      </c>
      <c r="C126" s="197"/>
      <c r="D126" s="193"/>
      <c r="E126" s="130"/>
      <c r="F126" s="632" t="s">
        <v>82</v>
      </c>
      <c r="G126" s="632"/>
      <c r="H126" s="632"/>
      <c r="I126" s="633"/>
    </row>
    <row r="127" spans="2:9" s="190" customFormat="1" thickBot="1" x14ac:dyDescent="0.3">
      <c r="B127" s="181" t="s">
        <v>83</v>
      </c>
      <c r="C127" s="182"/>
      <c r="D127" s="183"/>
      <c r="E127" s="198"/>
      <c r="F127" s="570" t="s">
        <v>84</v>
      </c>
      <c r="G127" s="570"/>
      <c r="H127" s="570"/>
      <c r="I127" s="571"/>
    </row>
    <row r="128" spans="2:9" ht="15" thickBot="1" x14ac:dyDescent="0.35"/>
    <row r="129" spans="2:16" s="117" customFormat="1" ht="26.25" customHeight="1" thickBot="1" x14ac:dyDescent="0.35">
      <c r="B129" s="560" t="str">
        <f>+'[1]2- COMP BASICA'!$B$2</f>
        <v>REPARACIONES LOCATIVAS LABORATORIO GENETICA REGIONAL NOR OCCIDENTE DEL INSTITUTO NACIONAL DE MEDICINA LEGAL Y CIENCIAS FORENSES.</v>
      </c>
      <c r="C129" s="560"/>
      <c r="D129" s="560"/>
      <c r="E129" s="560"/>
      <c r="F129" s="560"/>
      <c r="G129" s="560"/>
      <c r="H129" s="114" t="s">
        <v>62</v>
      </c>
      <c r="I129" s="115" t="str">
        <f>+'[1]BASE DEL PRESUPUESTO'!$C$125</f>
        <v>VOZ Y DATOS</v>
      </c>
      <c r="J129" s="116"/>
    </row>
    <row r="130" spans="2:16" s="117" customFormat="1" ht="15.6" x14ac:dyDescent="0.3">
      <c r="B130" s="560"/>
      <c r="C130" s="560"/>
      <c r="D130" s="560"/>
      <c r="E130" s="560"/>
      <c r="F130" s="560"/>
      <c r="G130" s="560"/>
      <c r="H130" s="118" t="s">
        <v>63</v>
      </c>
      <c r="I130" s="119" t="str">
        <f>+'[1]BASE DEL PRESUPUESTO'!$B$129</f>
        <v>3.5.4</v>
      </c>
      <c r="J130" s="116"/>
    </row>
    <row r="131" spans="2:16" s="117" customFormat="1" ht="16.2" thickBot="1" x14ac:dyDescent="0.35">
      <c r="B131" s="120" t="s">
        <v>64</v>
      </c>
      <c r="C131" s="807" t="str">
        <f>+'[1]BASE DEL PRESUPUESTO'!$C$129</f>
        <v>Suministro e Instalación de Pacth cord de 9 pies cat. 6A U/UTP de datos y Voz</v>
      </c>
      <c r="D131" s="807"/>
      <c r="E131" s="807"/>
      <c r="F131" s="807"/>
      <c r="G131" s="807"/>
      <c r="H131" s="121" t="s">
        <v>65</v>
      </c>
      <c r="I131" s="122" t="str">
        <f>+'[1]BASE DEL PRESUPUESTO'!$D$129</f>
        <v>UND</v>
      </c>
      <c r="J131" s="116"/>
      <c r="K131" s="123"/>
      <c r="L131" s="123"/>
      <c r="M131" s="123"/>
      <c r="N131" s="123"/>
      <c r="O131" s="123"/>
      <c r="P131" s="123"/>
    </row>
    <row r="132" spans="2:16" s="117" customFormat="1" ht="10.5" customHeight="1" x14ac:dyDescent="0.3">
      <c r="B132" s="124"/>
      <c r="C132" s="125"/>
      <c r="D132" s="125"/>
      <c r="E132" s="125"/>
      <c r="F132" s="125"/>
      <c r="G132" s="125"/>
      <c r="H132" s="126"/>
      <c r="I132" s="127"/>
      <c r="J132" s="116"/>
      <c r="K132" s="123"/>
      <c r="L132" s="123"/>
      <c r="M132" s="123"/>
      <c r="N132" s="123"/>
      <c r="O132" s="123"/>
      <c r="P132" s="123"/>
    </row>
    <row r="133" spans="2:16" s="117" customFormat="1" ht="16.2" thickBot="1" x14ac:dyDescent="0.35">
      <c r="B133" s="128" t="s">
        <v>66</v>
      </c>
      <c r="C133" s="129"/>
      <c r="D133" s="129"/>
      <c r="E133" s="130"/>
      <c r="F133" s="131"/>
      <c r="G133" s="132"/>
      <c r="H133" s="132"/>
      <c r="I133" s="133"/>
      <c r="J133" s="116"/>
      <c r="K133" s="134"/>
      <c r="L133" s="134"/>
      <c r="M133" s="134"/>
      <c r="N133" s="134"/>
      <c r="O133" s="134"/>
      <c r="P133" s="134"/>
    </row>
    <row r="134" spans="2:16" s="117" customFormat="1" ht="15.6" x14ac:dyDescent="0.3">
      <c r="B134" s="533" t="s">
        <v>11</v>
      </c>
      <c r="C134" s="533"/>
      <c r="D134" s="135" t="s">
        <v>65</v>
      </c>
      <c r="E134" s="136" t="s">
        <v>67</v>
      </c>
      <c r="F134" s="137" t="s">
        <v>68</v>
      </c>
      <c r="G134" s="534" t="s">
        <v>69</v>
      </c>
      <c r="H134" s="535"/>
      <c r="I134" s="138"/>
      <c r="J134" s="116"/>
      <c r="K134" s="134"/>
      <c r="L134" s="134"/>
      <c r="M134" s="134"/>
      <c r="N134" s="134"/>
      <c r="O134" s="134"/>
      <c r="P134" s="134"/>
    </row>
    <row r="135" spans="2:16" s="117" customFormat="1" ht="15.6" x14ac:dyDescent="0.3">
      <c r="B135" s="536" t="s">
        <v>70</v>
      </c>
      <c r="C135" s="536"/>
      <c r="D135" s="140" t="s">
        <v>29</v>
      </c>
      <c r="E135" s="141">
        <v>1</v>
      </c>
      <c r="F135" s="142">
        <f>ROUND(G147*10%,0)</f>
        <v>535</v>
      </c>
      <c r="G135" s="538">
        <f>E135*F135</f>
        <v>535</v>
      </c>
      <c r="H135" s="539"/>
      <c r="I135" s="143"/>
      <c r="J135" s="116"/>
      <c r="K135" s="134"/>
      <c r="L135" s="134"/>
      <c r="M135" s="134"/>
      <c r="N135" s="134"/>
      <c r="O135" s="134"/>
      <c r="P135" s="134"/>
    </row>
    <row r="136" spans="2:16" s="117" customFormat="1" ht="16.5" customHeight="1" x14ac:dyDescent="0.3">
      <c r="B136" s="536"/>
      <c r="C136" s="536"/>
      <c r="D136" s="140"/>
      <c r="E136" s="141"/>
      <c r="F136" s="142"/>
      <c r="G136" s="538"/>
      <c r="H136" s="539"/>
      <c r="I136" s="144"/>
      <c r="J136" s="116"/>
    </row>
    <row r="137" spans="2:16" s="117" customFormat="1" ht="16.2" thickBot="1" x14ac:dyDescent="0.35">
      <c r="B137" s="568"/>
      <c r="C137" s="568"/>
      <c r="D137" s="145"/>
      <c r="E137" s="146"/>
      <c r="F137" s="147"/>
      <c r="G137" s="556"/>
      <c r="H137" s="557"/>
      <c r="I137" s="133"/>
      <c r="J137" s="116"/>
    </row>
    <row r="138" spans="2:16" s="117" customFormat="1" ht="18" customHeight="1" thickBot="1" x14ac:dyDescent="0.35">
      <c r="B138" s="148"/>
      <c r="C138" s="132"/>
      <c r="D138" s="129"/>
      <c r="E138" s="130"/>
      <c r="F138" s="131"/>
      <c r="G138" s="593" t="s">
        <v>71</v>
      </c>
      <c r="H138" s="593"/>
      <c r="I138" s="150">
        <f>ROUND(SUM(G135:H137),0)</f>
        <v>535</v>
      </c>
      <c r="J138" s="116"/>
    </row>
    <row r="139" spans="2:16" s="117" customFormat="1" ht="18.75" customHeight="1" thickBot="1" x14ac:dyDescent="0.35">
      <c r="B139" s="128" t="s">
        <v>72</v>
      </c>
      <c r="C139" s="132"/>
      <c r="D139" s="129"/>
      <c r="E139" s="130"/>
      <c r="F139" s="131"/>
      <c r="G139" s="132"/>
      <c r="H139" s="132"/>
      <c r="I139" s="151"/>
      <c r="J139" s="116"/>
    </row>
    <row r="140" spans="2:16" s="117" customFormat="1" ht="18.75" customHeight="1" x14ac:dyDescent="0.3">
      <c r="B140" s="533" t="s">
        <v>11</v>
      </c>
      <c r="C140" s="533"/>
      <c r="D140" s="135" t="s">
        <v>65</v>
      </c>
      <c r="E140" s="136" t="s">
        <v>67</v>
      </c>
      <c r="F140" s="137" t="s">
        <v>68</v>
      </c>
      <c r="G140" s="534" t="s">
        <v>69</v>
      </c>
      <c r="H140" s="535"/>
      <c r="I140" s="152"/>
      <c r="J140" s="116"/>
      <c r="K140" s="117">
        <v>173</v>
      </c>
    </row>
    <row r="141" spans="2:16" s="117" customFormat="1" ht="18.75" customHeight="1" x14ac:dyDescent="0.3">
      <c r="B141" s="625" t="str">
        <f>+'[1]2- COMP BASICA'!B358</f>
        <v>PACTH CORD 9ft CAT 6 F/UTP</v>
      </c>
      <c r="C141" s="625"/>
      <c r="D141" s="153" t="s">
        <v>85</v>
      </c>
      <c r="E141" s="200">
        <v>1</v>
      </c>
      <c r="F141" s="155">
        <v>36026.5</v>
      </c>
      <c r="G141" s="538">
        <f>E141*F141</f>
        <v>36026.5</v>
      </c>
      <c r="H141" s="539"/>
      <c r="I141" s="152"/>
      <c r="J141" s="116"/>
    </row>
    <row r="142" spans="2:16" s="117" customFormat="1" ht="18.75" customHeight="1" x14ac:dyDescent="0.3">
      <c r="B142" s="536"/>
      <c r="C142" s="536"/>
      <c r="D142" s="140"/>
      <c r="E142" s="141"/>
      <c r="F142" s="156"/>
      <c r="G142" s="538"/>
      <c r="H142" s="539"/>
      <c r="I142" s="152"/>
      <c r="J142" s="116"/>
    </row>
    <row r="143" spans="2:16" s="117" customFormat="1" ht="18.75" customHeight="1" thickBot="1" x14ac:dyDescent="0.35">
      <c r="B143" s="579"/>
      <c r="C143" s="579"/>
      <c r="D143" s="145"/>
      <c r="E143" s="158"/>
      <c r="F143" s="159"/>
      <c r="G143" s="556"/>
      <c r="H143" s="557"/>
      <c r="I143" s="151"/>
      <c r="J143" s="116"/>
    </row>
    <row r="144" spans="2:16" s="117" customFormat="1" ht="18.75" customHeight="1" thickBot="1" x14ac:dyDescent="0.35">
      <c r="B144" s="148"/>
      <c r="C144" s="132"/>
      <c r="D144" s="129"/>
      <c r="E144" s="130"/>
      <c r="F144" s="131"/>
      <c r="G144" s="593" t="s">
        <v>71</v>
      </c>
      <c r="H144" s="593"/>
      <c r="I144" s="150">
        <f>(SUM(G141:H143))</f>
        <v>36026.5</v>
      </c>
      <c r="J144" s="116"/>
    </row>
    <row r="145" spans="2:10" s="117" customFormat="1" ht="18.75" customHeight="1" thickBot="1" x14ac:dyDescent="0.35">
      <c r="B145" s="128" t="s">
        <v>74</v>
      </c>
      <c r="C145" s="160"/>
      <c r="D145" s="129"/>
      <c r="E145" s="130"/>
      <c r="F145" s="131"/>
      <c r="G145" s="132"/>
      <c r="H145" s="132"/>
      <c r="I145" s="151"/>
      <c r="J145" s="161"/>
    </row>
    <row r="146" spans="2:10" s="117" customFormat="1" ht="18.75" customHeight="1" x14ac:dyDescent="0.3">
      <c r="B146" s="533" t="s">
        <v>11</v>
      </c>
      <c r="C146" s="533"/>
      <c r="D146" s="135" t="s">
        <v>65</v>
      </c>
      <c r="E146" s="137" t="s">
        <v>75</v>
      </c>
      <c r="F146" s="135" t="s">
        <v>76</v>
      </c>
      <c r="G146" s="534" t="s">
        <v>77</v>
      </c>
      <c r="H146" s="535"/>
      <c r="I146" s="162"/>
      <c r="J146" s="161"/>
    </row>
    <row r="147" spans="2:10" s="117" customFormat="1" ht="18.75" customHeight="1" x14ac:dyDescent="0.3">
      <c r="B147" s="536" t="str">
        <f>+'[1]1- CUADRILLAS'!A47</f>
        <v>CUADRILLA ELECTRICA (INSTALACIONES)</v>
      </c>
      <c r="C147" s="536"/>
      <c r="D147" s="163" t="s">
        <v>78</v>
      </c>
      <c r="E147" s="164">
        <f>+'[1]1- CUADRILLAS'!D47</f>
        <v>53500</v>
      </c>
      <c r="F147" s="199">
        <v>0.1</v>
      </c>
      <c r="G147" s="572">
        <f>F147*E147</f>
        <v>5350</v>
      </c>
      <c r="H147" s="573"/>
      <c r="I147" s="151"/>
    </row>
    <row r="148" spans="2:10" s="117" customFormat="1" ht="16.2" thickBot="1" x14ac:dyDescent="0.35">
      <c r="B148" s="576"/>
      <c r="C148" s="576"/>
      <c r="D148" s="166"/>
      <c r="E148" s="167"/>
      <c r="F148" s="168"/>
      <c r="G148" s="577"/>
      <c r="H148" s="578"/>
      <c r="I148" s="151"/>
    </row>
    <row r="149" spans="2:10" s="117" customFormat="1" ht="16.2" thickBot="1" x14ac:dyDescent="0.35">
      <c r="B149" s="169"/>
      <c r="C149" s="132"/>
      <c r="D149" s="129"/>
      <c r="E149" s="130"/>
      <c r="F149" s="131"/>
      <c r="G149" s="593" t="s">
        <v>71</v>
      </c>
      <c r="H149" s="593"/>
      <c r="I149" s="150">
        <f>(SUM(G146:H148))</f>
        <v>5350</v>
      </c>
    </row>
    <row r="150" spans="2:10" s="117" customFormat="1" ht="16.2" thickBot="1" x14ac:dyDescent="0.35">
      <c r="B150" s="128" t="s">
        <v>79</v>
      </c>
      <c r="C150" s="160"/>
      <c r="D150" s="129"/>
      <c r="E150" s="130"/>
      <c r="F150" s="131"/>
      <c r="G150" s="132"/>
      <c r="H150" s="132"/>
      <c r="I150" s="151"/>
    </row>
    <row r="151" spans="2:10" s="117" customFormat="1" ht="17.25" customHeight="1" x14ac:dyDescent="0.3">
      <c r="B151" s="533" t="s">
        <v>11</v>
      </c>
      <c r="C151" s="533"/>
      <c r="D151" s="135" t="s">
        <v>65</v>
      </c>
      <c r="E151" s="137" t="s">
        <v>75</v>
      </c>
      <c r="F151" s="135" t="s">
        <v>76</v>
      </c>
      <c r="G151" s="534" t="s">
        <v>77</v>
      </c>
      <c r="H151" s="535"/>
      <c r="I151" s="162"/>
    </row>
    <row r="152" spans="2:10" s="117" customFormat="1" ht="16.2" thickBot="1" x14ac:dyDescent="0.35">
      <c r="B152" s="579"/>
      <c r="C152" s="579"/>
      <c r="D152" s="166"/>
      <c r="E152" s="170"/>
      <c r="F152" s="171"/>
      <c r="G152" s="805"/>
      <c r="H152" s="806"/>
      <c r="I152" s="151"/>
    </row>
    <row r="153" spans="2:10" s="117" customFormat="1" ht="16.2" thickBot="1" x14ac:dyDescent="0.35">
      <c r="B153" s="172"/>
      <c r="C153" s="173"/>
      <c r="D153" s="174"/>
      <c r="E153" s="175"/>
      <c r="F153" s="176"/>
      <c r="G153" s="593" t="s">
        <v>71</v>
      </c>
      <c r="H153" s="593"/>
      <c r="I153" s="150">
        <f>ROUND(SUM(G152:H152),0)</f>
        <v>0</v>
      </c>
    </row>
    <row r="154" spans="2:10" s="117" customFormat="1" ht="12" customHeight="1" thickBot="1" x14ac:dyDescent="0.35">
      <c r="B154" s="148"/>
      <c r="C154" s="132"/>
      <c r="D154" s="129"/>
      <c r="E154" s="177"/>
      <c r="F154" s="178"/>
      <c r="G154" s="132"/>
      <c r="H154" s="179"/>
      <c r="I154" s="180"/>
    </row>
    <row r="155" spans="2:10" s="117" customFormat="1" ht="16.2" thickBot="1" x14ac:dyDescent="0.35">
      <c r="B155" s="181"/>
      <c r="C155" s="182"/>
      <c r="D155" s="183"/>
      <c r="E155" s="184"/>
      <c r="F155" s="601" t="s">
        <v>80</v>
      </c>
      <c r="G155" s="601"/>
      <c r="H155" s="601"/>
      <c r="I155" s="185">
        <f>(SUM(I137:I153))</f>
        <v>41911.5</v>
      </c>
    </row>
    <row r="156" spans="2:10" s="190" customFormat="1" ht="15" customHeight="1" thickBot="1" x14ac:dyDescent="0.3">
      <c r="B156" s="186"/>
      <c r="C156" s="187"/>
      <c r="D156" s="188"/>
      <c r="E156" s="549" t="s">
        <v>86</v>
      </c>
      <c r="F156" s="550"/>
      <c r="G156" s="550"/>
      <c r="H156" s="550"/>
      <c r="I156" s="203">
        <f>+SUM(I157:I160)</f>
        <v>12552.494250000002</v>
      </c>
    </row>
    <row r="157" spans="2:10" s="190" customFormat="1" ht="13.8" x14ac:dyDescent="0.25">
      <c r="B157" s="196"/>
      <c r="C157" s="197"/>
      <c r="D157" s="193"/>
      <c r="E157" s="551" t="s">
        <v>87</v>
      </c>
      <c r="F157" s="552"/>
      <c r="G157" s="553"/>
      <c r="H157" s="204">
        <v>0.23</v>
      </c>
      <c r="I157" s="205">
        <f>I155*H157</f>
        <v>9639.6450000000004</v>
      </c>
    </row>
    <row r="158" spans="2:10" s="190" customFormat="1" ht="13.8" x14ac:dyDescent="0.25">
      <c r="B158" s="196"/>
      <c r="C158" s="197"/>
      <c r="D158" s="193"/>
      <c r="E158" s="521" t="s">
        <v>88</v>
      </c>
      <c r="F158" s="522"/>
      <c r="G158" s="523"/>
      <c r="H158" s="206">
        <v>0.01</v>
      </c>
      <c r="I158" s="207">
        <f>I155*H158</f>
        <v>419.11500000000001</v>
      </c>
    </row>
    <row r="159" spans="2:10" s="190" customFormat="1" ht="13.8" x14ac:dyDescent="0.25">
      <c r="B159" s="196"/>
      <c r="C159" s="197"/>
      <c r="D159" s="193"/>
      <c r="E159" s="521" t="s">
        <v>89</v>
      </c>
      <c r="F159" s="522"/>
      <c r="G159" s="523"/>
      <c r="H159" s="206">
        <v>0.05</v>
      </c>
      <c r="I159" s="207">
        <f>I155*H159</f>
        <v>2095.5750000000003</v>
      </c>
    </row>
    <row r="160" spans="2:10" s="190" customFormat="1" thickBot="1" x14ac:dyDescent="0.3">
      <c r="B160" s="196"/>
      <c r="C160" s="197"/>
      <c r="D160" s="193"/>
      <c r="E160" s="544" t="s">
        <v>90</v>
      </c>
      <c r="F160" s="545"/>
      <c r="G160" s="546"/>
      <c r="H160" s="209">
        <v>0.19</v>
      </c>
      <c r="I160" s="207">
        <f>H160*I159</f>
        <v>398.15925000000004</v>
      </c>
    </row>
    <row r="161" spans="2:16" s="190" customFormat="1" thickBot="1" x14ac:dyDescent="0.3">
      <c r="B161" s="196"/>
      <c r="C161" s="197"/>
      <c r="D161" s="193"/>
      <c r="E161" s="547" t="s">
        <v>91</v>
      </c>
      <c r="F161" s="548"/>
      <c r="G161" s="548"/>
      <c r="H161" s="548"/>
      <c r="I161" s="210">
        <f>ROUND(I155+I156,0)</f>
        <v>54464</v>
      </c>
    </row>
    <row r="162" spans="2:16" s="190" customFormat="1" ht="13.8" x14ac:dyDescent="0.25">
      <c r="B162" s="196"/>
      <c r="C162" s="197"/>
      <c r="D162" s="193"/>
      <c r="E162" s="211"/>
      <c r="F162" s="212"/>
      <c r="G162" s="212"/>
      <c r="H162" s="212"/>
      <c r="I162" s="213"/>
    </row>
    <row r="163" spans="2:16" s="190" customFormat="1" ht="13.8" x14ac:dyDescent="0.25">
      <c r="B163" s="196"/>
      <c r="C163" s="197"/>
      <c r="D163" s="193"/>
      <c r="E163" s="211"/>
      <c r="F163" s="212"/>
      <c r="G163" s="212"/>
      <c r="H163" s="212"/>
      <c r="I163" s="213"/>
    </row>
    <row r="164" spans="2:16" s="190" customFormat="1" ht="13.8" x14ac:dyDescent="0.25">
      <c r="B164" s="196"/>
      <c r="C164" s="197"/>
      <c r="D164" s="193"/>
      <c r="E164" s="211"/>
      <c r="F164" s="212"/>
      <c r="G164" s="212"/>
      <c r="H164" s="212"/>
      <c r="I164" s="213"/>
    </row>
    <row r="165" spans="2:16" s="190" customFormat="1" ht="13.8" x14ac:dyDescent="0.25">
      <c r="B165" s="196"/>
      <c r="C165" s="197"/>
      <c r="D165" s="193"/>
      <c r="E165" s="211"/>
      <c r="F165" s="212"/>
      <c r="G165" s="212"/>
      <c r="H165" s="212"/>
      <c r="I165" s="213"/>
    </row>
    <row r="166" spans="2:16" s="190" customFormat="1" ht="13.8" x14ac:dyDescent="0.25">
      <c r="B166" s="196"/>
      <c r="C166" s="197"/>
      <c r="D166" s="193"/>
      <c r="E166" s="211"/>
      <c r="F166" s="212"/>
      <c r="G166" s="212"/>
      <c r="H166" s="212"/>
      <c r="I166" s="213"/>
    </row>
    <row r="167" spans="2:16" s="190" customFormat="1" ht="13.8" x14ac:dyDescent="0.25">
      <c r="B167" s="191"/>
      <c r="C167" s="192"/>
      <c r="D167" s="193"/>
      <c r="E167" s="130"/>
      <c r="F167" s="194"/>
      <c r="G167" s="194"/>
      <c r="H167" s="194"/>
      <c r="I167" s="195"/>
    </row>
    <row r="168" spans="2:16" s="190" customFormat="1" ht="13.8" x14ac:dyDescent="0.25">
      <c r="B168" s="196" t="s">
        <v>81</v>
      </c>
      <c r="C168" s="197"/>
      <c r="D168" s="193"/>
      <c r="E168" s="130"/>
      <c r="F168" s="632" t="s">
        <v>82</v>
      </c>
      <c r="G168" s="632"/>
      <c r="H168" s="632"/>
      <c r="I168" s="633"/>
    </row>
    <row r="169" spans="2:16" s="190" customFormat="1" thickBot="1" x14ac:dyDescent="0.3">
      <c r="B169" s="181" t="s">
        <v>83</v>
      </c>
      <c r="C169" s="182"/>
      <c r="D169" s="183"/>
      <c r="E169" s="198"/>
      <c r="F169" s="570" t="s">
        <v>84</v>
      </c>
      <c r="G169" s="570"/>
      <c r="H169" s="570"/>
      <c r="I169" s="571"/>
    </row>
    <row r="170" spans="2:16" ht="15" thickBot="1" x14ac:dyDescent="0.35"/>
    <row r="171" spans="2:16" s="117" customFormat="1" ht="26.25" customHeight="1" thickBot="1" x14ac:dyDescent="0.35">
      <c r="B171" s="560" t="str">
        <f>+'[1]2- COMP BASICA'!$B$2</f>
        <v>REPARACIONES LOCATIVAS LABORATORIO GENETICA REGIONAL NOR OCCIDENTE DEL INSTITUTO NACIONAL DE MEDICINA LEGAL Y CIENCIAS FORENSES.</v>
      </c>
      <c r="C171" s="560"/>
      <c r="D171" s="560"/>
      <c r="E171" s="560"/>
      <c r="F171" s="560"/>
      <c r="G171" s="560"/>
      <c r="H171" s="114" t="s">
        <v>62</v>
      </c>
      <c r="I171" s="115" t="str">
        <f>+'[1]BASE DEL PRESUPUESTO'!$C$125</f>
        <v>VOZ Y DATOS</v>
      </c>
      <c r="J171" s="116"/>
    </row>
    <row r="172" spans="2:16" s="117" customFormat="1" ht="15.6" x14ac:dyDescent="0.3">
      <c r="B172" s="560"/>
      <c r="C172" s="560"/>
      <c r="D172" s="560"/>
      <c r="E172" s="560"/>
      <c r="F172" s="560"/>
      <c r="G172" s="560"/>
      <c r="H172" s="118" t="s">
        <v>63</v>
      </c>
      <c r="I172" s="119" t="str">
        <f>+'[1]BASE DEL PRESUPUESTO'!$B$130</f>
        <v>3.5.5</v>
      </c>
      <c r="J172" s="116"/>
    </row>
    <row r="173" spans="2:16" s="117" customFormat="1" ht="16.2" thickBot="1" x14ac:dyDescent="0.35">
      <c r="B173" s="120" t="s">
        <v>64</v>
      </c>
      <c r="C173" s="807" t="str">
        <f>+'[1]BASE DEL PRESUPUESTO'!$C$130</f>
        <v>Certificacion de puntos de datos y voz con  soporte impreso y en medio magnético.</v>
      </c>
      <c r="D173" s="807"/>
      <c r="E173" s="807"/>
      <c r="F173" s="807"/>
      <c r="G173" s="807"/>
      <c r="H173" s="121" t="s">
        <v>65</v>
      </c>
      <c r="I173" s="122" t="str">
        <f>+'[1]BASE DEL PRESUPUESTO'!$D$130</f>
        <v>UND</v>
      </c>
      <c r="J173" s="116"/>
      <c r="K173" s="123"/>
      <c r="L173" s="123"/>
      <c r="M173" s="123"/>
      <c r="N173" s="123"/>
      <c r="O173" s="123"/>
      <c r="P173" s="123"/>
    </row>
    <row r="174" spans="2:16" s="117" customFormat="1" ht="10.5" customHeight="1" x14ac:dyDescent="0.3">
      <c r="B174" s="124"/>
      <c r="C174" s="125"/>
      <c r="D174" s="125"/>
      <c r="E174" s="125"/>
      <c r="F174" s="125"/>
      <c r="G174" s="125"/>
      <c r="H174" s="126"/>
      <c r="I174" s="127"/>
      <c r="J174" s="116"/>
      <c r="K174" s="123"/>
      <c r="L174" s="123"/>
      <c r="M174" s="123"/>
      <c r="N174" s="123"/>
      <c r="O174" s="123"/>
      <c r="P174" s="123"/>
    </row>
    <row r="175" spans="2:16" s="117" customFormat="1" ht="16.2" thickBot="1" x14ac:dyDescent="0.35">
      <c r="B175" s="128" t="s">
        <v>66</v>
      </c>
      <c r="C175" s="129"/>
      <c r="D175" s="129"/>
      <c r="E175" s="130"/>
      <c r="F175" s="131"/>
      <c r="G175" s="132"/>
      <c r="H175" s="132"/>
      <c r="I175" s="133"/>
      <c r="J175" s="116"/>
      <c r="K175" s="134"/>
      <c r="L175" s="134"/>
      <c r="M175" s="134"/>
      <c r="N175" s="134"/>
      <c r="O175" s="134"/>
      <c r="P175" s="134"/>
    </row>
    <row r="176" spans="2:16" s="117" customFormat="1" ht="15.6" x14ac:dyDescent="0.3">
      <c r="B176" s="533" t="s">
        <v>11</v>
      </c>
      <c r="C176" s="533"/>
      <c r="D176" s="135" t="s">
        <v>65</v>
      </c>
      <c r="E176" s="136" t="s">
        <v>67</v>
      </c>
      <c r="F176" s="137" t="s">
        <v>68</v>
      </c>
      <c r="G176" s="534" t="s">
        <v>69</v>
      </c>
      <c r="H176" s="535"/>
      <c r="I176" s="138"/>
      <c r="J176" s="116"/>
      <c r="K176" s="134"/>
      <c r="L176" s="134"/>
      <c r="M176" s="134"/>
      <c r="N176" s="134"/>
      <c r="O176" s="134"/>
      <c r="P176" s="134"/>
    </row>
    <row r="177" spans="2:16" s="117" customFormat="1" ht="15.6" x14ac:dyDescent="0.3">
      <c r="B177" s="536" t="s">
        <v>70</v>
      </c>
      <c r="C177" s="536"/>
      <c r="D177" s="140" t="s">
        <v>29</v>
      </c>
      <c r="E177" s="141">
        <v>1</v>
      </c>
      <c r="F177" s="142">
        <f>ROUND(G189*10%,0)</f>
        <v>1472</v>
      </c>
      <c r="G177" s="538">
        <f>E177*F177</f>
        <v>1472</v>
      </c>
      <c r="H177" s="539"/>
      <c r="I177" s="143"/>
      <c r="J177" s="116"/>
      <c r="K177" s="134"/>
      <c r="L177" s="134"/>
      <c r="M177" s="134"/>
      <c r="N177" s="134"/>
      <c r="O177" s="134"/>
      <c r="P177" s="134"/>
    </row>
    <row r="178" spans="2:16" s="117" customFormat="1" ht="16.5" customHeight="1" x14ac:dyDescent="0.3">
      <c r="B178" s="536"/>
      <c r="C178" s="536"/>
      <c r="D178" s="140"/>
      <c r="E178" s="141"/>
      <c r="F178" s="142"/>
      <c r="G178" s="538"/>
      <c r="H178" s="539"/>
      <c r="I178" s="144"/>
      <c r="J178" s="116"/>
    </row>
    <row r="179" spans="2:16" s="117" customFormat="1" ht="16.2" thickBot="1" x14ac:dyDescent="0.35">
      <c r="B179" s="568"/>
      <c r="C179" s="568"/>
      <c r="D179" s="145"/>
      <c r="E179" s="146"/>
      <c r="F179" s="147"/>
      <c r="G179" s="556"/>
      <c r="H179" s="557"/>
      <c r="I179" s="133"/>
      <c r="J179" s="116"/>
    </row>
    <row r="180" spans="2:16" s="117" customFormat="1" ht="18" customHeight="1" thickBot="1" x14ac:dyDescent="0.35">
      <c r="B180" s="148"/>
      <c r="C180" s="132"/>
      <c r="D180" s="129"/>
      <c r="E180" s="130"/>
      <c r="F180" s="131"/>
      <c r="G180" s="593" t="s">
        <v>71</v>
      </c>
      <c r="H180" s="593"/>
      <c r="I180" s="150">
        <f>ROUND(SUM(G177:H179),0)</f>
        <v>1472</v>
      </c>
      <c r="J180" s="116"/>
    </row>
    <row r="181" spans="2:16" s="117" customFormat="1" ht="18.75" customHeight="1" thickBot="1" x14ac:dyDescent="0.35">
      <c r="B181" s="128" t="s">
        <v>72</v>
      </c>
      <c r="C181" s="132"/>
      <c r="D181" s="129"/>
      <c r="E181" s="130"/>
      <c r="F181" s="131"/>
      <c r="G181" s="132"/>
      <c r="H181" s="132"/>
      <c r="I181" s="151"/>
      <c r="J181" s="116"/>
    </row>
    <row r="182" spans="2:16" s="117" customFormat="1" ht="18.75" customHeight="1" x14ac:dyDescent="0.3">
      <c r="B182" s="533" t="s">
        <v>11</v>
      </c>
      <c r="C182" s="533"/>
      <c r="D182" s="135" t="s">
        <v>65</v>
      </c>
      <c r="E182" s="136" t="s">
        <v>67</v>
      </c>
      <c r="F182" s="137" t="s">
        <v>68</v>
      </c>
      <c r="G182" s="534" t="s">
        <v>69</v>
      </c>
      <c r="H182" s="535"/>
      <c r="I182" s="152"/>
      <c r="J182" s="116"/>
      <c r="K182" s="117">
        <v>173</v>
      </c>
    </row>
    <row r="183" spans="2:16" s="117" customFormat="1" ht="18.75" customHeight="1" x14ac:dyDescent="0.3">
      <c r="B183" s="625" t="str">
        <f>+'[1]2- COMP BASICA'!B364</f>
        <v>CERTIFICACION DE PUNTOS</v>
      </c>
      <c r="C183" s="625"/>
      <c r="D183" s="153" t="s">
        <v>85</v>
      </c>
      <c r="E183" s="200">
        <v>1</v>
      </c>
      <c r="F183" s="155">
        <v>18360.679774997901</v>
      </c>
      <c r="G183" s="538">
        <f>E183*F183</f>
        <v>18360.679774997901</v>
      </c>
      <c r="H183" s="539"/>
      <c r="I183" s="152"/>
      <c r="J183" s="116"/>
    </row>
    <row r="184" spans="2:16" s="117" customFormat="1" ht="18.75" customHeight="1" x14ac:dyDescent="0.3">
      <c r="B184" s="536"/>
      <c r="C184" s="536"/>
      <c r="D184" s="140"/>
      <c r="E184" s="141"/>
      <c r="F184" s="156"/>
      <c r="G184" s="538"/>
      <c r="H184" s="539"/>
      <c r="I184" s="152"/>
      <c r="J184" s="116"/>
    </row>
    <row r="185" spans="2:16" s="117" customFormat="1" ht="18.75" customHeight="1" thickBot="1" x14ac:dyDescent="0.35">
      <c r="B185" s="579"/>
      <c r="C185" s="579"/>
      <c r="D185" s="145"/>
      <c r="E185" s="158"/>
      <c r="F185" s="159"/>
      <c r="G185" s="556"/>
      <c r="H185" s="557"/>
      <c r="I185" s="151"/>
      <c r="J185" s="116"/>
    </row>
    <row r="186" spans="2:16" s="117" customFormat="1" ht="18.75" customHeight="1" thickBot="1" x14ac:dyDescent="0.35">
      <c r="B186" s="148"/>
      <c r="C186" s="132"/>
      <c r="D186" s="129"/>
      <c r="E186" s="130"/>
      <c r="F186" s="131"/>
      <c r="G186" s="593" t="s">
        <v>71</v>
      </c>
      <c r="H186" s="593"/>
      <c r="I186" s="150">
        <f>ROUND(SUM(G183:H185),0)</f>
        <v>18361</v>
      </c>
      <c r="J186" s="116"/>
    </row>
    <row r="187" spans="2:16" s="117" customFormat="1" ht="18.75" customHeight="1" thickBot="1" x14ac:dyDescent="0.35">
      <c r="B187" s="128" t="s">
        <v>74</v>
      </c>
      <c r="C187" s="160"/>
      <c r="D187" s="129"/>
      <c r="E187" s="130"/>
      <c r="F187" s="131"/>
      <c r="G187" s="132"/>
      <c r="H187" s="132"/>
      <c r="I187" s="151"/>
      <c r="J187" s="161"/>
    </row>
    <row r="188" spans="2:16" s="117" customFormat="1" ht="18.75" customHeight="1" x14ac:dyDescent="0.3">
      <c r="B188" s="533" t="s">
        <v>11</v>
      </c>
      <c r="C188" s="533"/>
      <c r="D188" s="135" t="s">
        <v>65</v>
      </c>
      <c r="E188" s="137" t="s">
        <v>75</v>
      </c>
      <c r="F188" s="135" t="s">
        <v>76</v>
      </c>
      <c r="G188" s="534" t="s">
        <v>77</v>
      </c>
      <c r="H188" s="535"/>
      <c r="I188" s="162"/>
      <c r="J188" s="161"/>
    </row>
    <row r="189" spans="2:16" s="117" customFormat="1" ht="18.75" customHeight="1" x14ac:dyDescent="0.3">
      <c r="B189" s="536" t="str">
        <f>+'[1]1- CUADRILLAS'!A47</f>
        <v>CUADRILLA ELECTRICA (INSTALACIONES)</v>
      </c>
      <c r="C189" s="536"/>
      <c r="D189" s="163" t="s">
        <v>78</v>
      </c>
      <c r="E189" s="164">
        <f>+'[1]1- CUADRILLAS'!D47</f>
        <v>53500</v>
      </c>
      <c r="F189" s="199">
        <v>0.27513121495327103</v>
      </c>
      <c r="G189" s="572">
        <f>F189*E189</f>
        <v>14719.52</v>
      </c>
      <c r="H189" s="573"/>
      <c r="I189" s="151"/>
    </row>
    <row r="190" spans="2:16" s="117" customFormat="1" ht="16.2" thickBot="1" x14ac:dyDescent="0.35">
      <c r="B190" s="576"/>
      <c r="C190" s="576"/>
      <c r="D190" s="166"/>
      <c r="E190" s="167"/>
      <c r="F190" s="168"/>
      <c r="G190" s="577"/>
      <c r="H190" s="578"/>
      <c r="I190" s="151"/>
    </row>
    <row r="191" spans="2:16" s="117" customFormat="1" ht="16.2" thickBot="1" x14ac:dyDescent="0.35">
      <c r="B191" s="169"/>
      <c r="C191" s="132"/>
      <c r="D191" s="129"/>
      <c r="E191" s="130"/>
      <c r="F191" s="131"/>
      <c r="G191" s="593" t="s">
        <v>71</v>
      </c>
      <c r="H191" s="593"/>
      <c r="I191" s="150">
        <f>(SUM(G188:H190))</f>
        <v>14719.52</v>
      </c>
    </row>
    <row r="192" spans="2:16" s="117" customFormat="1" ht="16.2" thickBot="1" x14ac:dyDescent="0.35">
      <c r="B192" s="128" t="s">
        <v>79</v>
      </c>
      <c r="C192" s="160"/>
      <c r="D192" s="129"/>
      <c r="E192" s="130"/>
      <c r="F192" s="131"/>
      <c r="G192" s="132"/>
      <c r="H192" s="132"/>
      <c r="I192" s="151"/>
    </row>
    <row r="193" spans="2:9" s="117" customFormat="1" ht="17.25" customHeight="1" x14ac:dyDescent="0.3">
      <c r="B193" s="533" t="s">
        <v>11</v>
      </c>
      <c r="C193" s="533"/>
      <c r="D193" s="135" t="s">
        <v>65</v>
      </c>
      <c r="E193" s="137" t="s">
        <v>75</v>
      </c>
      <c r="F193" s="135" t="s">
        <v>76</v>
      </c>
      <c r="G193" s="534" t="s">
        <v>77</v>
      </c>
      <c r="H193" s="535"/>
      <c r="I193" s="162"/>
    </row>
    <row r="194" spans="2:9" s="117" customFormat="1" ht="16.2" thickBot="1" x14ac:dyDescent="0.35">
      <c r="B194" s="579"/>
      <c r="C194" s="579"/>
      <c r="D194" s="166"/>
      <c r="E194" s="170"/>
      <c r="F194" s="171"/>
      <c r="G194" s="805"/>
      <c r="H194" s="806"/>
      <c r="I194" s="151"/>
    </row>
    <row r="195" spans="2:9" s="117" customFormat="1" ht="16.2" thickBot="1" x14ac:dyDescent="0.35">
      <c r="B195" s="172"/>
      <c r="C195" s="173"/>
      <c r="D195" s="174"/>
      <c r="E195" s="175"/>
      <c r="F195" s="176"/>
      <c r="G195" s="593" t="s">
        <v>71</v>
      </c>
      <c r="H195" s="593"/>
      <c r="I195" s="150">
        <f>ROUND(SUM(G194:H194),0)</f>
        <v>0</v>
      </c>
    </row>
    <row r="196" spans="2:9" s="117" customFormat="1" ht="12" customHeight="1" thickBot="1" x14ac:dyDescent="0.35">
      <c r="B196" s="148"/>
      <c r="C196" s="132"/>
      <c r="D196" s="129"/>
      <c r="E196" s="177"/>
      <c r="F196" s="178"/>
      <c r="G196" s="132"/>
      <c r="H196" s="179"/>
      <c r="I196" s="180"/>
    </row>
    <row r="197" spans="2:9" s="117" customFormat="1" ht="16.2" thickBot="1" x14ac:dyDescent="0.35">
      <c r="B197" s="181"/>
      <c r="C197" s="182"/>
      <c r="D197" s="183"/>
      <c r="E197" s="184"/>
      <c r="F197" s="601" t="s">
        <v>80</v>
      </c>
      <c r="G197" s="601"/>
      <c r="H197" s="601"/>
      <c r="I197" s="185">
        <f>(SUM(I179:I195))</f>
        <v>34552.520000000004</v>
      </c>
    </row>
    <row r="198" spans="2:9" s="190" customFormat="1" ht="15" customHeight="1" thickBot="1" x14ac:dyDescent="0.3">
      <c r="B198" s="186"/>
      <c r="C198" s="187"/>
      <c r="D198" s="188"/>
      <c r="E198" s="549" t="s">
        <v>86</v>
      </c>
      <c r="F198" s="550"/>
      <c r="G198" s="550"/>
      <c r="H198" s="550"/>
      <c r="I198" s="203">
        <f>+SUM(I199:I202)</f>
        <v>10348.479740000001</v>
      </c>
    </row>
    <row r="199" spans="2:9" s="190" customFormat="1" ht="13.8" x14ac:dyDescent="0.25">
      <c r="B199" s="196"/>
      <c r="C199" s="197"/>
      <c r="D199" s="193"/>
      <c r="E199" s="551" t="s">
        <v>87</v>
      </c>
      <c r="F199" s="552"/>
      <c r="G199" s="553"/>
      <c r="H199" s="204">
        <v>0.23</v>
      </c>
      <c r="I199" s="205">
        <f>I197*H199</f>
        <v>7947.0796000000009</v>
      </c>
    </row>
    <row r="200" spans="2:9" s="190" customFormat="1" ht="13.8" x14ac:dyDescent="0.25">
      <c r="B200" s="196"/>
      <c r="C200" s="197"/>
      <c r="D200" s="193"/>
      <c r="E200" s="521" t="s">
        <v>88</v>
      </c>
      <c r="F200" s="522"/>
      <c r="G200" s="523"/>
      <c r="H200" s="206">
        <v>0.01</v>
      </c>
      <c r="I200" s="207">
        <f>I197*H200</f>
        <v>345.52520000000004</v>
      </c>
    </row>
    <row r="201" spans="2:9" s="190" customFormat="1" ht="13.8" x14ac:dyDescent="0.25">
      <c r="B201" s="196"/>
      <c r="C201" s="197"/>
      <c r="D201" s="193"/>
      <c r="E201" s="521" t="s">
        <v>89</v>
      </c>
      <c r="F201" s="522"/>
      <c r="G201" s="523"/>
      <c r="H201" s="206">
        <v>0.05</v>
      </c>
      <c r="I201" s="207">
        <f>I197*H201</f>
        <v>1727.6260000000002</v>
      </c>
    </row>
    <row r="202" spans="2:9" s="190" customFormat="1" thickBot="1" x14ac:dyDescent="0.3">
      <c r="B202" s="196"/>
      <c r="C202" s="197"/>
      <c r="D202" s="193"/>
      <c r="E202" s="544" t="s">
        <v>90</v>
      </c>
      <c r="F202" s="545"/>
      <c r="G202" s="546"/>
      <c r="H202" s="209">
        <v>0.19</v>
      </c>
      <c r="I202" s="207">
        <f>H202*I201</f>
        <v>328.24894000000006</v>
      </c>
    </row>
    <row r="203" spans="2:9" s="190" customFormat="1" thickBot="1" x14ac:dyDescent="0.3">
      <c r="B203" s="196"/>
      <c r="C203" s="197"/>
      <c r="D203" s="193"/>
      <c r="E203" s="547" t="s">
        <v>91</v>
      </c>
      <c r="F203" s="548"/>
      <c r="G203" s="548"/>
      <c r="H203" s="548"/>
      <c r="I203" s="210">
        <f>ROUND(I197+I198,0)</f>
        <v>44901</v>
      </c>
    </row>
    <row r="204" spans="2:9" s="190" customFormat="1" ht="13.8" x14ac:dyDescent="0.25">
      <c r="B204" s="196"/>
      <c r="C204" s="197"/>
      <c r="D204" s="193"/>
      <c r="E204" s="211"/>
      <c r="F204" s="212"/>
      <c r="G204" s="212"/>
      <c r="H204" s="212"/>
      <c r="I204" s="213"/>
    </row>
    <row r="205" spans="2:9" s="190" customFormat="1" ht="13.8" x14ac:dyDescent="0.25">
      <c r="B205" s="196"/>
      <c r="C205" s="197"/>
      <c r="D205" s="193"/>
      <c r="E205" s="211"/>
      <c r="F205" s="212"/>
      <c r="G205" s="212"/>
      <c r="H205" s="212"/>
      <c r="I205" s="213"/>
    </row>
    <row r="206" spans="2:9" s="190" customFormat="1" ht="13.8" x14ac:dyDescent="0.25">
      <c r="B206" s="196"/>
      <c r="C206" s="197"/>
      <c r="D206" s="193"/>
      <c r="E206" s="211"/>
      <c r="F206" s="212"/>
      <c r="G206" s="212"/>
      <c r="H206" s="212"/>
      <c r="I206" s="213"/>
    </row>
    <row r="207" spans="2:9" s="190" customFormat="1" ht="13.8" x14ac:dyDescent="0.25">
      <c r="B207" s="196"/>
      <c r="C207" s="197"/>
      <c r="D207" s="193"/>
      <c r="E207" s="211"/>
      <c r="F207" s="212"/>
      <c r="G207" s="212"/>
      <c r="H207" s="212"/>
      <c r="I207" s="213"/>
    </row>
    <row r="208" spans="2:9" s="190" customFormat="1" ht="13.8" x14ac:dyDescent="0.25">
      <c r="B208" s="196"/>
      <c r="C208" s="197"/>
      <c r="D208" s="193"/>
      <c r="E208" s="211"/>
      <c r="F208" s="212"/>
      <c r="G208" s="212"/>
      <c r="H208" s="212"/>
      <c r="I208" s="213"/>
    </row>
    <row r="209" spans="2:9" s="190" customFormat="1" ht="13.8" x14ac:dyDescent="0.25">
      <c r="B209" s="191"/>
      <c r="C209" s="192"/>
      <c r="D209" s="193"/>
      <c r="E209" s="130"/>
      <c r="F209" s="194"/>
      <c r="G209" s="194"/>
      <c r="H209" s="194"/>
      <c r="I209" s="195"/>
    </row>
    <row r="210" spans="2:9" s="190" customFormat="1" ht="13.8" x14ac:dyDescent="0.25">
      <c r="B210" s="196" t="s">
        <v>81</v>
      </c>
      <c r="C210" s="197"/>
      <c r="D210" s="193"/>
      <c r="E210" s="130"/>
      <c r="F210" s="632" t="s">
        <v>82</v>
      </c>
      <c r="G210" s="632"/>
      <c r="H210" s="632"/>
      <c r="I210" s="633"/>
    </row>
    <row r="211" spans="2:9" s="190" customFormat="1" thickBot="1" x14ac:dyDescent="0.3">
      <c r="B211" s="181" t="s">
        <v>83</v>
      </c>
      <c r="C211" s="182"/>
      <c r="D211" s="183"/>
      <c r="E211" s="198"/>
      <c r="F211" s="570" t="s">
        <v>84</v>
      </c>
      <c r="G211" s="570"/>
      <c r="H211" s="570"/>
      <c r="I211" s="571"/>
    </row>
  </sheetData>
  <mergeCells count="207">
    <mergeCell ref="B2:G3"/>
    <mergeCell ref="C4:G4"/>
    <mergeCell ref="B7:C7"/>
    <mergeCell ref="G7:H7"/>
    <mergeCell ref="B8:C8"/>
    <mergeCell ref="G8:H8"/>
    <mergeCell ref="B9:C9"/>
    <mergeCell ref="G9:H9"/>
    <mergeCell ref="B10:C10"/>
    <mergeCell ref="G10:H10"/>
    <mergeCell ref="G11:H11"/>
    <mergeCell ref="B13:C13"/>
    <mergeCell ref="G13:H13"/>
    <mergeCell ref="B14:C14"/>
    <mergeCell ref="G14:H14"/>
    <mergeCell ref="B15:C15"/>
    <mergeCell ref="G15:H15"/>
    <mergeCell ref="B16:C16"/>
    <mergeCell ref="G16:H16"/>
    <mergeCell ref="B17:C17"/>
    <mergeCell ref="G17:H17"/>
    <mergeCell ref="G18:H18"/>
    <mergeCell ref="B20:C20"/>
    <mergeCell ref="G20:H20"/>
    <mergeCell ref="B21:C21"/>
    <mergeCell ref="G21:H21"/>
    <mergeCell ref="B22:C22"/>
    <mergeCell ref="G22:H22"/>
    <mergeCell ref="G23:H23"/>
    <mergeCell ref="B25:C25"/>
    <mergeCell ref="G25:H25"/>
    <mergeCell ref="B26:C26"/>
    <mergeCell ref="G26:H26"/>
    <mergeCell ref="G27:H27"/>
    <mergeCell ref="F29:H29"/>
    <mergeCell ref="F42:I42"/>
    <mergeCell ref="F43:I43"/>
    <mergeCell ref="B45:G46"/>
    <mergeCell ref="C47:G47"/>
    <mergeCell ref="E30:H30"/>
    <mergeCell ref="E31:G31"/>
    <mergeCell ref="E32:G32"/>
    <mergeCell ref="E33:G33"/>
    <mergeCell ref="B50:C50"/>
    <mergeCell ref="G50:H50"/>
    <mergeCell ref="B51:C51"/>
    <mergeCell ref="G51:H51"/>
    <mergeCell ref="B52:C52"/>
    <mergeCell ref="G52:H52"/>
    <mergeCell ref="B53:C53"/>
    <mergeCell ref="G53:H53"/>
    <mergeCell ref="G54:H54"/>
    <mergeCell ref="B56:C56"/>
    <mergeCell ref="G56:H56"/>
    <mergeCell ref="B57:C57"/>
    <mergeCell ref="G57:H57"/>
    <mergeCell ref="B58:C58"/>
    <mergeCell ref="G58:H58"/>
    <mergeCell ref="B59:C59"/>
    <mergeCell ref="G59:H59"/>
    <mergeCell ref="G60:H60"/>
    <mergeCell ref="B62:C62"/>
    <mergeCell ref="G62:H62"/>
    <mergeCell ref="B63:C63"/>
    <mergeCell ref="G63:H63"/>
    <mergeCell ref="B64:C64"/>
    <mergeCell ref="G64:H64"/>
    <mergeCell ref="G65:H65"/>
    <mergeCell ref="B67:C67"/>
    <mergeCell ref="G67:H67"/>
    <mergeCell ref="B68:C68"/>
    <mergeCell ref="G68:H68"/>
    <mergeCell ref="G69:H69"/>
    <mergeCell ref="F71:H71"/>
    <mergeCell ref="F84:I84"/>
    <mergeCell ref="F85:I85"/>
    <mergeCell ref="E76:G76"/>
    <mergeCell ref="E77:H77"/>
    <mergeCell ref="B87:G88"/>
    <mergeCell ref="C89:G89"/>
    <mergeCell ref="B92:C92"/>
    <mergeCell ref="G92:H92"/>
    <mergeCell ref="B93:C93"/>
    <mergeCell ref="G93:H93"/>
    <mergeCell ref="B94:C94"/>
    <mergeCell ref="G94:H94"/>
    <mergeCell ref="B95:C95"/>
    <mergeCell ref="G95:H95"/>
    <mergeCell ref="G96:H96"/>
    <mergeCell ref="B98:C98"/>
    <mergeCell ref="G98:H98"/>
    <mergeCell ref="B99:C99"/>
    <mergeCell ref="G99:H99"/>
    <mergeCell ref="B100:C100"/>
    <mergeCell ref="G100:H100"/>
    <mergeCell ref="B101:C101"/>
    <mergeCell ref="G101:H101"/>
    <mergeCell ref="G102:H102"/>
    <mergeCell ref="B104:C104"/>
    <mergeCell ref="G104:H104"/>
    <mergeCell ref="B105:C105"/>
    <mergeCell ref="G105:H105"/>
    <mergeCell ref="B106:C106"/>
    <mergeCell ref="G106:H106"/>
    <mergeCell ref="G107:H107"/>
    <mergeCell ref="B109:C109"/>
    <mergeCell ref="G109:H109"/>
    <mergeCell ref="B110:C110"/>
    <mergeCell ref="G110:H110"/>
    <mergeCell ref="G111:H111"/>
    <mergeCell ref="F113:H113"/>
    <mergeCell ref="F126:I126"/>
    <mergeCell ref="F127:I127"/>
    <mergeCell ref="B129:G130"/>
    <mergeCell ref="C131:G131"/>
    <mergeCell ref="B134:C134"/>
    <mergeCell ref="G134:H134"/>
    <mergeCell ref="E114:H114"/>
    <mergeCell ref="E115:G115"/>
    <mergeCell ref="E116:G116"/>
    <mergeCell ref="B135:C135"/>
    <mergeCell ref="G135:H135"/>
    <mergeCell ref="B136:C136"/>
    <mergeCell ref="G136:H136"/>
    <mergeCell ref="B137:C137"/>
    <mergeCell ref="G137:H137"/>
    <mergeCell ref="G138:H138"/>
    <mergeCell ref="B140:C140"/>
    <mergeCell ref="G140:H140"/>
    <mergeCell ref="B141:C141"/>
    <mergeCell ref="G141:H141"/>
    <mergeCell ref="B142:C142"/>
    <mergeCell ref="G142:H142"/>
    <mergeCell ref="B143:C143"/>
    <mergeCell ref="G143:H143"/>
    <mergeCell ref="G144:H144"/>
    <mergeCell ref="B146:C146"/>
    <mergeCell ref="G146:H146"/>
    <mergeCell ref="B147:C147"/>
    <mergeCell ref="G147:H147"/>
    <mergeCell ref="B148:C148"/>
    <mergeCell ref="G148:H148"/>
    <mergeCell ref="G149:H149"/>
    <mergeCell ref="B151:C151"/>
    <mergeCell ref="G151:H151"/>
    <mergeCell ref="B152:C152"/>
    <mergeCell ref="G152:H152"/>
    <mergeCell ref="F168:I168"/>
    <mergeCell ref="F169:I169"/>
    <mergeCell ref="B171:G172"/>
    <mergeCell ref="C173:G173"/>
    <mergeCell ref="E159:G159"/>
    <mergeCell ref="E160:G160"/>
    <mergeCell ref="E161:H161"/>
    <mergeCell ref="B176:C176"/>
    <mergeCell ref="G176:H176"/>
    <mergeCell ref="B177:C177"/>
    <mergeCell ref="G177:H177"/>
    <mergeCell ref="B178:C178"/>
    <mergeCell ref="G178:H178"/>
    <mergeCell ref="B179:C179"/>
    <mergeCell ref="G179:H179"/>
    <mergeCell ref="G180:H180"/>
    <mergeCell ref="B182:C182"/>
    <mergeCell ref="G182:H182"/>
    <mergeCell ref="B183:C183"/>
    <mergeCell ref="G183:H183"/>
    <mergeCell ref="B184:C184"/>
    <mergeCell ref="G184:H184"/>
    <mergeCell ref="B185:C185"/>
    <mergeCell ref="G185:H185"/>
    <mergeCell ref="G186:H186"/>
    <mergeCell ref="B188:C188"/>
    <mergeCell ref="G188:H188"/>
    <mergeCell ref="B189:C189"/>
    <mergeCell ref="G189:H189"/>
    <mergeCell ref="B190:C190"/>
    <mergeCell ref="G190:H190"/>
    <mergeCell ref="G191:H191"/>
    <mergeCell ref="B193:C193"/>
    <mergeCell ref="G193:H193"/>
    <mergeCell ref="B194:C194"/>
    <mergeCell ref="G194:H194"/>
    <mergeCell ref="G195:H195"/>
    <mergeCell ref="F197:H197"/>
    <mergeCell ref="F210:I210"/>
    <mergeCell ref="F211:I211"/>
    <mergeCell ref="E198:H198"/>
    <mergeCell ref="E199:G199"/>
    <mergeCell ref="E200:G200"/>
    <mergeCell ref="E201:G201"/>
    <mergeCell ref="E34:G34"/>
    <mergeCell ref="E35:H35"/>
    <mergeCell ref="E72:H72"/>
    <mergeCell ref="E73:G73"/>
    <mergeCell ref="E74:G74"/>
    <mergeCell ref="E75:G75"/>
    <mergeCell ref="E202:G202"/>
    <mergeCell ref="E203:H203"/>
    <mergeCell ref="E117:G117"/>
    <mergeCell ref="E118:G118"/>
    <mergeCell ref="E119:H119"/>
    <mergeCell ref="E156:H156"/>
    <mergeCell ref="E157:G157"/>
    <mergeCell ref="E158:G158"/>
    <mergeCell ref="G153:H153"/>
    <mergeCell ref="F155:H155"/>
  </mergeCells>
  <printOptions horizontalCentered="1"/>
  <pageMargins left="0.70866141732283472" right="0.70866141732283472" top="1.3779527559055118" bottom="0.74803149606299213" header="0.31496062992125984" footer="0.31496062992125984"/>
  <pageSetup scale="69" orientation="portrait" r:id="rId1"/>
  <rowBreaks count="4" manualBreakCount="4">
    <brk id="43" min="1" max="8" man="1"/>
    <brk id="85" min="1" max="8" man="1"/>
    <brk id="127" min="1" max="8" man="1"/>
    <brk id="169" min="1" max="8" man="1"/>
  </row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P127"/>
  <sheetViews>
    <sheetView view="pageBreakPreview" topLeftCell="A13" zoomScale="85" zoomScaleNormal="85" zoomScaleSheetLayoutView="85" workbookViewId="0">
      <selection activeCell="M107" sqref="M107"/>
    </sheetView>
  </sheetViews>
  <sheetFormatPr baseColWidth="10" defaultColWidth="11.44140625" defaultRowHeight="14.4" x14ac:dyDescent="0.3"/>
  <cols>
    <col min="1" max="1" width="2.109375" customWidth="1"/>
    <col min="3" max="3" width="42" customWidth="1"/>
    <col min="6" max="6" width="13" customWidth="1"/>
    <col min="7" max="7" width="6.44140625" customWidth="1"/>
    <col min="8" max="8" width="11.44140625" customWidth="1"/>
    <col min="9" max="9" width="20" customWidth="1"/>
    <col min="10" max="10" width="5.44140625" customWidth="1"/>
    <col min="11" max="11" width="15.44140625" hidden="1" customWidth="1"/>
    <col min="12" max="12" width="14.44140625" hidden="1" customWidth="1"/>
    <col min="13" max="13" width="13.88671875" customWidth="1"/>
    <col min="14" max="14" width="17.88671875" customWidth="1"/>
  </cols>
  <sheetData>
    <row r="1" spans="2:16" ht="15" thickBot="1" x14ac:dyDescent="0.35"/>
    <row r="2" spans="2:16" s="117" customFormat="1" ht="26.25" customHeight="1" thickBot="1" x14ac:dyDescent="0.35">
      <c r="B2" s="560" t="str">
        <f>+'[2]2- COMP BASICA'!B2</f>
        <v>REPARACIONES LOCATIVAS LABORATORIO GENETICA REGIONAL NOR OCCIDENTE DEL INSTITUTO NACIONAL DE MEDICINA LEGAL Y CIENCIAS FORENSES.</v>
      </c>
      <c r="C2" s="560"/>
      <c r="D2" s="560"/>
      <c r="E2" s="560"/>
      <c r="F2" s="560"/>
      <c r="G2" s="560"/>
      <c r="H2" s="114" t="s">
        <v>62</v>
      </c>
      <c r="I2" s="115" t="str">
        <f>+'[2]BASE DEL PRESUPUESTO'!$D$130</f>
        <v>MUROS, PAÑETES Y ENCHAPES</v>
      </c>
      <c r="J2" s="116"/>
    </row>
    <row r="3" spans="2:16" s="117" customFormat="1" ht="15.6" x14ac:dyDescent="0.3">
      <c r="B3" s="560"/>
      <c r="C3" s="560"/>
      <c r="D3" s="560"/>
      <c r="E3" s="560"/>
      <c r="F3" s="560"/>
      <c r="G3" s="560"/>
      <c r="H3" s="118" t="s">
        <v>63</v>
      </c>
      <c r="I3" s="119" t="str">
        <f>+'[2]BASE DEL PRESUPUESTO'!C131</f>
        <v>4.1</v>
      </c>
      <c r="J3" s="116"/>
    </row>
    <row r="4" spans="2:16" s="117" customFormat="1" ht="31.5" customHeight="1" thickBot="1" x14ac:dyDescent="0.35">
      <c r="B4" s="120" t="s">
        <v>64</v>
      </c>
      <c r="C4" s="807" t="str">
        <f>+'[2]BASE DEL PRESUPUESTO'!D131</f>
        <v>Pañete liso impermeabilizado 1:3, incluye filos, dilataciones, cantos y carteras de baños. incluye medidas inferiores a 1.00 m</v>
      </c>
      <c r="D4" s="807"/>
      <c r="E4" s="807"/>
      <c r="F4" s="807"/>
      <c r="G4" s="807"/>
      <c r="H4" s="121" t="s">
        <v>65</v>
      </c>
      <c r="I4" s="122" t="str">
        <f>+'[2]BASE DEL PRESUPUESTO'!E131</f>
        <v>M2</v>
      </c>
      <c r="J4" s="116"/>
      <c r="K4" s="123"/>
      <c r="L4" s="123"/>
      <c r="M4" s="123"/>
      <c r="N4" s="123"/>
      <c r="O4" s="123"/>
      <c r="P4" s="123"/>
    </row>
    <row r="5" spans="2:16" s="117" customFormat="1" ht="10.5" customHeight="1" x14ac:dyDescent="0.3">
      <c r="B5" s="124"/>
      <c r="C5" s="125"/>
      <c r="D5" s="125"/>
      <c r="E5" s="125"/>
      <c r="F5" s="125"/>
      <c r="G5" s="125"/>
      <c r="H5" s="126"/>
      <c r="I5" s="127"/>
      <c r="J5" s="116"/>
      <c r="K5" s="123"/>
      <c r="L5" s="123"/>
      <c r="M5" s="123"/>
      <c r="N5" s="123"/>
      <c r="O5" s="123"/>
      <c r="P5" s="123"/>
    </row>
    <row r="6" spans="2:16" s="117" customFormat="1" ht="16.2" thickBot="1" x14ac:dyDescent="0.35">
      <c r="B6" s="128" t="s">
        <v>66</v>
      </c>
      <c r="C6" s="129"/>
      <c r="D6" s="129"/>
      <c r="E6" s="211"/>
      <c r="F6" s="249"/>
      <c r="G6" s="132"/>
      <c r="H6" s="132"/>
      <c r="I6" s="133"/>
      <c r="J6" s="116"/>
      <c r="K6" s="134"/>
      <c r="L6" s="134"/>
      <c r="M6" s="134"/>
      <c r="N6" s="134"/>
      <c r="O6" s="134"/>
      <c r="P6" s="134"/>
    </row>
    <row r="7" spans="2:16" s="117" customFormat="1" ht="15.6" x14ac:dyDescent="0.3">
      <c r="B7" s="533" t="s">
        <v>11</v>
      </c>
      <c r="C7" s="533"/>
      <c r="D7" s="135" t="s">
        <v>65</v>
      </c>
      <c r="E7" s="255" t="s">
        <v>67</v>
      </c>
      <c r="F7" s="248" t="s">
        <v>68</v>
      </c>
      <c r="G7" s="534" t="s">
        <v>69</v>
      </c>
      <c r="H7" s="534"/>
      <c r="I7" s="138"/>
      <c r="J7" s="116"/>
      <c r="K7" s="134"/>
      <c r="L7" s="134"/>
      <c r="M7" s="134"/>
      <c r="N7" s="134"/>
      <c r="O7" s="134"/>
      <c r="P7" s="134"/>
    </row>
    <row r="8" spans="2:16" s="117" customFormat="1" ht="15.6" x14ac:dyDescent="0.3">
      <c r="B8" s="536" t="s">
        <v>70</v>
      </c>
      <c r="C8" s="536"/>
      <c r="D8" s="140" t="s">
        <v>29</v>
      </c>
      <c r="E8" s="141">
        <v>1</v>
      </c>
      <c r="F8" s="257">
        <f>+(G20*10%)</f>
        <v>2220.2199020098019</v>
      </c>
      <c r="G8" s="538">
        <f>E8*F8</f>
        <v>2220.2199020098019</v>
      </c>
      <c r="H8" s="538"/>
      <c r="I8" s="143"/>
      <c r="J8" s="116"/>
      <c r="K8" s="134"/>
      <c r="L8" s="134"/>
      <c r="M8" s="134"/>
      <c r="N8" s="134"/>
      <c r="O8" s="134"/>
      <c r="P8" s="134"/>
    </row>
    <row r="9" spans="2:16" s="117" customFormat="1" ht="16.5" customHeight="1" x14ac:dyDescent="0.3">
      <c r="B9" s="536" t="str">
        <f>+'[2]2- COMP BASICA'!B518</f>
        <v>ANDAMIOS TUBULAR - 2 SECCIONES, 2 CRUCETAS, 1 PLANCHON</v>
      </c>
      <c r="C9" s="536"/>
      <c r="D9" s="140" t="s">
        <v>94</v>
      </c>
      <c r="E9" s="141">
        <v>0.14000000000000001</v>
      </c>
      <c r="F9" s="257">
        <f>+'[2]2- COMP BASICA'!R518</f>
        <v>3926.1846867908616</v>
      </c>
      <c r="G9" s="538">
        <f>E9*F9</f>
        <v>549.66585615072063</v>
      </c>
      <c r="H9" s="538"/>
      <c r="I9" s="144"/>
      <c r="J9" s="116"/>
    </row>
    <row r="10" spans="2:16" s="117" customFormat="1" ht="16.2" thickBot="1" x14ac:dyDescent="0.35">
      <c r="B10" s="568"/>
      <c r="C10" s="568"/>
      <c r="D10" s="145"/>
      <c r="E10" s="208"/>
      <c r="F10" s="256"/>
      <c r="G10" s="556"/>
      <c r="H10" s="556"/>
      <c r="I10" s="133"/>
      <c r="J10" s="116"/>
    </row>
    <row r="11" spans="2:16" s="117" customFormat="1" ht="18" customHeight="1" thickBot="1" x14ac:dyDescent="0.35">
      <c r="B11" s="148"/>
      <c r="C11" s="132"/>
      <c r="D11" s="129"/>
      <c r="E11" s="211"/>
      <c r="F11" s="249"/>
      <c r="G11" s="593" t="s">
        <v>71</v>
      </c>
      <c r="H11" s="593"/>
      <c r="I11" s="150">
        <f>+SUM(G8:H9)</f>
        <v>2769.8857581605225</v>
      </c>
      <c r="J11" s="116"/>
    </row>
    <row r="12" spans="2:16" s="117" customFormat="1" ht="18.75" customHeight="1" thickBot="1" x14ac:dyDescent="0.35">
      <c r="B12" s="128" t="s">
        <v>72</v>
      </c>
      <c r="C12" s="132"/>
      <c r="D12" s="129"/>
      <c r="E12" s="211"/>
      <c r="F12" s="249"/>
      <c r="G12" s="132"/>
      <c r="H12" s="132"/>
      <c r="I12" s="151"/>
      <c r="J12" s="116"/>
    </row>
    <row r="13" spans="2:16" s="117" customFormat="1" ht="18.75" customHeight="1" x14ac:dyDescent="0.3">
      <c r="B13" s="533" t="s">
        <v>11</v>
      </c>
      <c r="C13" s="533"/>
      <c r="D13" s="135" t="s">
        <v>65</v>
      </c>
      <c r="E13" s="255" t="s">
        <v>67</v>
      </c>
      <c r="F13" s="248" t="s">
        <v>68</v>
      </c>
      <c r="G13" s="534" t="s">
        <v>69</v>
      </c>
      <c r="H13" s="534"/>
      <c r="I13" s="152"/>
      <c r="J13" s="116"/>
      <c r="K13" s="117">
        <v>173</v>
      </c>
    </row>
    <row r="14" spans="2:16" s="117" customFormat="1" ht="18.75" customHeight="1" x14ac:dyDescent="0.3">
      <c r="B14" s="625" t="str">
        <f>+'[2]2- COMP BASICA'!B37</f>
        <v>MORTERO 1:3 IMPERMEABILIZADO</v>
      </c>
      <c r="C14" s="625"/>
      <c r="D14" s="153" t="s">
        <v>93</v>
      </c>
      <c r="E14" s="200">
        <v>1.7000000000000001E-2</v>
      </c>
      <c r="F14" s="233">
        <f>+'[2]2- COMP BASICA'!R37</f>
        <v>790112.75063499645</v>
      </c>
      <c r="G14" s="538">
        <f>E14*F14</f>
        <v>13431.91676079494</v>
      </c>
      <c r="H14" s="538"/>
      <c r="I14" s="152"/>
      <c r="J14" s="116"/>
    </row>
    <row r="15" spans="2:16" s="117" customFormat="1" ht="18.75" customHeight="1" x14ac:dyDescent="0.3">
      <c r="B15" s="536"/>
      <c r="C15" s="536"/>
      <c r="D15" s="140"/>
      <c r="E15" s="141"/>
      <c r="F15" s="254"/>
      <c r="G15" s="538"/>
      <c r="H15" s="538"/>
      <c r="I15" s="152"/>
      <c r="J15" s="116"/>
    </row>
    <row r="16" spans="2:16" s="117" customFormat="1" ht="18.75" customHeight="1" thickBot="1" x14ac:dyDescent="0.35">
      <c r="B16" s="579"/>
      <c r="C16" s="579"/>
      <c r="D16" s="145"/>
      <c r="E16" s="253"/>
      <c r="F16" s="252"/>
      <c r="G16" s="556"/>
      <c r="H16" s="556"/>
      <c r="I16" s="151"/>
      <c r="J16" s="116"/>
    </row>
    <row r="17" spans="2:10" s="117" customFormat="1" ht="18.75" customHeight="1" thickBot="1" x14ac:dyDescent="0.35">
      <c r="B17" s="148"/>
      <c r="C17" s="132"/>
      <c r="D17" s="129"/>
      <c r="E17" s="211"/>
      <c r="F17" s="249"/>
      <c r="G17" s="593" t="s">
        <v>71</v>
      </c>
      <c r="H17" s="593"/>
      <c r="I17" s="150">
        <f>+G14</f>
        <v>13431.91676079494</v>
      </c>
      <c r="J17" s="116"/>
    </row>
    <row r="18" spans="2:10" s="117" customFormat="1" ht="18.75" customHeight="1" thickBot="1" x14ac:dyDescent="0.35">
      <c r="B18" s="128" t="s">
        <v>74</v>
      </c>
      <c r="C18" s="160"/>
      <c r="D18" s="129"/>
      <c r="E18" s="211"/>
      <c r="F18" s="249"/>
      <c r="G18" s="132"/>
      <c r="H18" s="132"/>
      <c r="I18" s="151"/>
      <c r="J18" s="161"/>
    </row>
    <row r="19" spans="2:10" s="117" customFormat="1" ht="18.75" customHeight="1" x14ac:dyDescent="0.3">
      <c r="B19" s="533" t="s">
        <v>11</v>
      </c>
      <c r="C19" s="533"/>
      <c r="D19" s="135" t="s">
        <v>65</v>
      </c>
      <c r="E19" s="248" t="s">
        <v>75</v>
      </c>
      <c r="F19" s="135" t="s">
        <v>76</v>
      </c>
      <c r="G19" s="534" t="s">
        <v>77</v>
      </c>
      <c r="H19" s="534"/>
      <c r="I19" s="162"/>
      <c r="J19" s="161"/>
    </row>
    <row r="20" spans="2:10" s="117" customFormat="1" ht="18.75" customHeight="1" x14ac:dyDescent="0.3">
      <c r="B20" s="536" t="str">
        <f>+'[2]1- CUADRILLAS'!A42</f>
        <v>CUADRILLA AA (ALBAÑILERIA)</v>
      </c>
      <c r="C20" s="536"/>
      <c r="D20" s="163" t="s">
        <v>78</v>
      </c>
      <c r="E20" s="164">
        <f>+'[2]1- CUADRILLAS'!D42</f>
        <v>42800</v>
      </c>
      <c r="F20" s="199">
        <v>0.51874296775929951</v>
      </c>
      <c r="G20" s="572">
        <f>F20*E20</f>
        <v>22202.199020098018</v>
      </c>
      <c r="H20" s="572"/>
      <c r="I20" s="151"/>
    </row>
    <row r="21" spans="2:10" s="117" customFormat="1" ht="16.2" thickBot="1" x14ac:dyDescent="0.35">
      <c r="B21" s="576"/>
      <c r="C21" s="576"/>
      <c r="D21" s="166"/>
      <c r="E21" s="251"/>
      <c r="F21" s="250"/>
      <c r="G21" s="577"/>
      <c r="H21" s="577"/>
      <c r="I21" s="151"/>
    </row>
    <row r="22" spans="2:10" s="117" customFormat="1" ht="16.2" thickBot="1" x14ac:dyDescent="0.35">
      <c r="B22" s="169"/>
      <c r="C22" s="132"/>
      <c r="D22" s="129"/>
      <c r="E22" s="211"/>
      <c r="F22" s="249"/>
      <c r="G22" s="593" t="s">
        <v>71</v>
      </c>
      <c r="H22" s="593"/>
      <c r="I22" s="150">
        <f>+G20</f>
        <v>22202.199020098018</v>
      </c>
    </row>
    <row r="23" spans="2:10" s="117" customFormat="1" ht="16.2" thickBot="1" x14ac:dyDescent="0.35">
      <c r="B23" s="128" t="s">
        <v>79</v>
      </c>
      <c r="C23" s="160"/>
      <c r="D23" s="129"/>
      <c r="E23" s="211"/>
      <c r="F23" s="249"/>
      <c r="G23" s="132"/>
      <c r="H23" s="132"/>
      <c r="I23" s="151"/>
    </row>
    <row r="24" spans="2:10" s="117" customFormat="1" ht="17.25" customHeight="1" x14ac:dyDescent="0.3">
      <c r="B24" s="533" t="s">
        <v>11</v>
      </c>
      <c r="C24" s="533"/>
      <c r="D24" s="135" t="s">
        <v>65</v>
      </c>
      <c r="E24" s="248" t="s">
        <v>75</v>
      </c>
      <c r="F24" s="135" t="s">
        <v>76</v>
      </c>
      <c r="G24" s="534" t="s">
        <v>77</v>
      </c>
      <c r="H24" s="534"/>
      <c r="I24" s="162"/>
    </row>
    <row r="25" spans="2:10" s="117" customFormat="1" ht="16.2" thickBot="1" x14ac:dyDescent="0.35">
      <c r="B25" s="579"/>
      <c r="C25" s="579"/>
      <c r="D25" s="166"/>
      <c r="E25" s="247"/>
      <c r="F25" s="171"/>
      <c r="G25" s="805"/>
      <c r="H25" s="805"/>
      <c r="I25" s="151"/>
    </row>
    <row r="26" spans="2:10" s="117" customFormat="1" ht="16.2" thickBot="1" x14ac:dyDescent="0.35">
      <c r="B26" s="172"/>
      <c r="C26" s="173"/>
      <c r="D26" s="174"/>
      <c r="E26" s="246"/>
      <c r="F26" s="245"/>
      <c r="G26" s="593" t="s">
        <v>71</v>
      </c>
      <c r="H26" s="593"/>
      <c r="I26" s="150">
        <f>ROUND(SUM(G25:H25),0)</f>
        <v>0</v>
      </c>
    </row>
    <row r="27" spans="2:10" s="117" customFormat="1" ht="12" customHeight="1" thickBot="1" x14ac:dyDescent="0.35">
      <c r="B27" s="148"/>
      <c r="C27" s="132"/>
      <c r="D27" s="129"/>
      <c r="E27" s="244"/>
      <c r="F27" s="243"/>
      <c r="G27" s="132"/>
      <c r="H27" s="179"/>
      <c r="I27" s="180"/>
    </row>
    <row r="28" spans="2:10" s="117" customFormat="1" ht="16.2" thickBot="1" x14ac:dyDescent="0.35">
      <c r="B28" s="181"/>
      <c r="C28" s="182"/>
      <c r="D28" s="183"/>
      <c r="E28" s="217"/>
      <c r="F28" s="601" t="s">
        <v>80</v>
      </c>
      <c r="G28" s="601"/>
      <c r="H28" s="601"/>
      <c r="I28" s="216">
        <f>+I11+I17+I22+I26</f>
        <v>38404.001539053483</v>
      </c>
    </row>
    <row r="29" spans="2:10" s="190" customFormat="1" ht="15" customHeight="1" thickBot="1" x14ac:dyDescent="0.3">
      <c r="B29" s="186"/>
      <c r="C29" s="187"/>
      <c r="D29" s="188"/>
      <c r="E29" s="549" t="s">
        <v>86</v>
      </c>
      <c r="F29" s="550"/>
      <c r="G29" s="550"/>
      <c r="H29" s="550"/>
      <c r="I29" s="203">
        <f>+SUM(I30:I33)</f>
        <v>11501.998460946519</v>
      </c>
    </row>
    <row r="30" spans="2:10" s="190" customFormat="1" ht="13.5" customHeight="1" x14ac:dyDescent="0.25">
      <c r="B30" s="196"/>
      <c r="C30" s="197"/>
      <c r="D30" s="193"/>
      <c r="E30" s="551" t="s">
        <v>87</v>
      </c>
      <c r="F30" s="552"/>
      <c r="G30" s="553"/>
      <c r="H30" s="204">
        <v>0.23</v>
      </c>
      <c r="I30" s="205">
        <f>I28*H30</f>
        <v>8832.9203539823011</v>
      </c>
    </row>
    <row r="31" spans="2:10" s="190" customFormat="1" ht="13.8" x14ac:dyDescent="0.25">
      <c r="B31" s="196"/>
      <c r="C31" s="197"/>
      <c r="D31" s="193"/>
      <c r="E31" s="521" t="s">
        <v>88</v>
      </c>
      <c r="F31" s="522"/>
      <c r="G31" s="523"/>
      <c r="H31" s="206">
        <v>0.01</v>
      </c>
      <c r="I31" s="207">
        <f>I28*H31</f>
        <v>384.04001539053485</v>
      </c>
    </row>
    <row r="32" spans="2:10" s="190" customFormat="1" ht="13.8" x14ac:dyDescent="0.25">
      <c r="B32" s="196"/>
      <c r="C32" s="197"/>
      <c r="D32" s="193"/>
      <c r="E32" s="521" t="s">
        <v>89</v>
      </c>
      <c r="F32" s="522"/>
      <c r="G32" s="523"/>
      <c r="H32" s="206">
        <v>0.05</v>
      </c>
      <c r="I32" s="207">
        <f>I28*H32</f>
        <v>1920.2000769526742</v>
      </c>
    </row>
    <row r="33" spans="2:9" s="190" customFormat="1" thickBot="1" x14ac:dyDescent="0.3">
      <c r="B33" s="196"/>
      <c r="C33" s="197"/>
      <c r="D33" s="193"/>
      <c r="E33" s="544" t="s">
        <v>90</v>
      </c>
      <c r="F33" s="545"/>
      <c r="G33" s="546"/>
      <c r="H33" s="209">
        <v>0.19</v>
      </c>
      <c r="I33" s="207">
        <f>H33*I32</f>
        <v>364.83801462100809</v>
      </c>
    </row>
    <row r="34" spans="2:9" s="190" customFormat="1" thickBot="1" x14ac:dyDescent="0.3">
      <c r="B34" s="196"/>
      <c r="C34" s="197"/>
      <c r="D34" s="193"/>
      <c r="E34" s="547" t="s">
        <v>91</v>
      </c>
      <c r="F34" s="548"/>
      <c r="G34" s="548"/>
      <c r="H34" s="548"/>
      <c r="I34" s="210">
        <f>ROUND(I28+I29,0)</f>
        <v>49906</v>
      </c>
    </row>
    <row r="35" spans="2:9" s="190" customFormat="1" ht="13.8" x14ac:dyDescent="0.25">
      <c r="B35" s="196"/>
      <c r="C35" s="197"/>
      <c r="D35" s="193"/>
      <c r="E35" s="211"/>
      <c r="F35" s="212"/>
      <c r="G35" s="212"/>
      <c r="H35" s="212"/>
      <c r="I35" s="213"/>
    </row>
    <row r="36" spans="2:9" s="190" customFormat="1" ht="13.8" x14ac:dyDescent="0.25">
      <c r="B36" s="196"/>
      <c r="C36" s="197"/>
      <c r="D36" s="193"/>
      <c r="E36" s="211"/>
      <c r="F36" s="212"/>
      <c r="G36" s="212"/>
      <c r="H36" s="212"/>
      <c r="I36" s="213"/>
    </row>
    <row r="37" spans="2:9" s="190" customFormat="1" ht="13.8" x14ac:dyDescent="0.25">
      <c r="B37" s="191"/>
      <c r="C37" s="192"/>
      <c r="D37" s="193"/>
      <c r="E37" s="211"/>
      <c r="F37" s="194"/>
      <c r="G37" s="194"/>
      <c r="H37" s="194"/>
      <c r="I37" s="195"/>
    </row>
    <row r="38" spans="2:9" s="190" customFormat="1" ht="13.8" x14ac:dyDescent="0.25">
      <c r="B38" s="196" t="s">
        <v>81</v>
      </c>
      <c r="C38" s="197"/>
      <c r="D38" s="193"/>
      <c r="E38" s="211"/>
      <c r="F38" s="632" t="s">
        <v>82</v>
      </c>
      <c r="G38" s="632"/>
      <c r="H38" s="632"/>
      <c r="I38" s="633"/>
    </row>
    <row r="39" spans="2:9" s="190" customFormat="1" ht="13.8" x14ac:dyDescent="0.25">
      <c r="B39" s="196" t="s">
        <v>83</v>
      </c>
      <c r="C39" s="197"/>
      <c r="D39" s="193"/>
      <c r="E39" s="211"/>
      <c r="F39" s="810" t="s">
        <v>84</v>
      </c>
      <c r="G39" s="810"/>
      <c r="H39" s="810"/>
      <c r="I39" s="811"/>
    </row>
    <row r="40" spans="2:9" s="190" customFormat="1" ht="13.8" x14ac:dyDescent="0.25">
      <c r="B40" s="196"/>
      <c r="C40" s="197"/>
      <c r="D40" s="193"/>
      <c r="E40" s="211"/>
      <c r="F40" s="215"/>
      <c r="G40" s="215"/>
      <c r="H40" s="215"/>
      <c r="I40" s="214"/>
    </row>
    <row r="41" spans="2:9" s="190" customFormat="1" thickBot="1" x14ac:dyDescent="0.3">
      <c r="B41" s="191"/>
      <c r="C41" s="192"/>
      <c r="D41" s="193"/>
      <c r="E41" s="211"/>
      <c r="F41" s="194"/>
      <c r="G41" s="194"/>
      <c r="H41" s="194"/>
      <c r="I41" s="195"/>
    </row>
    <row r="42" spans="2:9" ht="23.4" customHeight="1" thickBot="1" x14ac:dyDescent="0.35">
      <c r="B42" s="560" t="str">
        <f>+'[2]2- COMP BASICA'!$B$2</f>
        <v>REPARACIONES LOCATIVAS LABORATORIO GENETICA REGIONAL NOR OCCIDENTE DEL INSTITUTO NACIONAL DE MEDICINA LEGAL Y CIENCIAS FORENSES.</v>
      </c>
      <c r="C42" s="560"/>
      <c r="D42" s="560"/>
      <c r="E42" s="560"/>
      <c r="F42" s="560"/>
      <c r="G42" s="560"/>
      <c r="H42" s="114" t="s">
        <v>62</v>
      </c>
      <c r="I42" s="115" t="str">
        <f>+'[2]BASE DEL PRESUPUESTO'!$D$130</f>
        <v>MUROS, PAÑETES Y ENCHAPES</v>
      </c>
    </row>
    <row r="43" spans="2:9" x14ac:dyDescent="0.3">
      <c r="B43" s="560"/>
      <c r="C43" s="560"/>
      <c r="D43" s="560"/>
      <c r="E43" s="560"/>
      <c r="F43" s="560"/>
      <c r="G43" s="560"/>
      <c r="H43" s="118" t="s">
        <v>63</v>
      </c>
      <c r="I43" s="119" t="str">
        <f>'[2]BASE DEL PRESUPUESTO'!C132</f>
        <v>4.2</v>
      </c>
    </row>
    <row r="44" spans="2:9" ht="15" thickBot="1" x14ac:dyDescent="0.35">
      <c r="B44" s="120" t="s">
        <v>64</v>
      </c>
      <c r="C44" s="807" t="str">
        <f>'[2]BASE DEL PRESUPUESTO'!D132</f>
        <v>Construccion de muro en bloque N° 5</v>
      </c>
      <c r="D44" s="807"/>
      <c r="E44" s="807"/>
      <c r="F44" s="807"/>
      <c r="G44" s="807"/>
      <c r="H44" s="121" t="s">
        <v>65</v>
      </c>
      <c r="I44" s="122" t="str">
        <f>'[2]BASE DEL PRESUPUESTO'!E132</f>
        <v>M2</v>
      </c>
    </row>
    <row r="45" spans="2:9" x14ac:dyDescent="0.3">
      <c r="B45" s="124"/>
      <c r="C45" s="125"/>
      <c r="D45" s="125"/>
      <c r="E45" s="125"/>
      <c r="F45" s="125"/>
      <c r="G45" s="125"/>
      <c r="H45" s="126"/>
      <c r="I45" s="127"/>
    </row>
    <row r="46" spans="2:9" ht="15" thickBot="1" x14ac:dyDescent="0.35">
      <c r="B46" s="128" t="s">
        <v>66</v>
      </c>
      <c r="C46" s="129"/>
      <c r="D46" s="129"/>
      <c r="E46" s="219"/>
      <c r="F46" s="218"/>
      <c r="G46" s="132"/>
      <c r="H46" s="132"/>
      <c r="I46" s="133"/>
    </row>
    <row r="47" spans="2:9" x14ac:dyDescent="0.3">
      <c r="B47" s="533" t="s">
        <v>11</v>
      </c>
      <c r="C47" s="533"/>
      <c r="D47" s="135" t="s">
        <v>65</v>
      </c>
      <c r="E47" s="235" t="s">
        <v>67</v>
      </c>
      <c r="F47" s="225" t="s">
        <v>68</v>
      </c>
      <c r="G47" s="534" t="s">
        <v>69</v>
      </c>
      <c r="H47" s="535"/>
      <c r="I47" s="138"/>
    </row>
    <row r="48" spans="2:9" x14ac:dyDescent="0.3">
      <c r="B48" s="595" t="s">
        <v>70</v>
      </c>
      <c r="C48" s="595"/>
      <c r="D48" s="140" t="s">
        <v>29</v>
      </c>
      <c r="E48" s="241">
        <v>1</v>
      </c>
      <c r="F48" s="240">
        <f>+(G59*10%)</f>
        <v>2138.4720485822722</v>
      </c>
      <c r="G48" s="609">
        <f>E48*F48</f>
        <v>2138.4720485822722</v>
      </c>
      <c r="H48" s="539"/>
      <c r="I48" s="143"/>
    </row>
    <row r="49" spans="2:9" ht="15" thickBot="1" x14ac:dyDescent="0.35">
      <c r="B49" s="579"/>
      <c r="C49" s="580"/>
      <c r="D49" s="145"/>
      <c r="E49" s="237"/>
      <c r="F49" s="236"/>
      <c r="G49" s="591"/>
      <c r="H49" s="592"/>
      <c r="I49" s="133"/>
    </row>
    <row r="50" spans="2:9" ht="15" thickBot="1" x14ac:dyDescent="0.35">
      <c r="B50" s="148"/>
      <c r="C50" s="132"/>
      <c r="D50" s="129"/>
      <c r="E50" s="219"/>
      <c r="F50" s="218"/>
      <c r="G50" s="593" t="s">
        <v>71</v>
      </c>
      <c r="H50" s="594"/>
      <c r="I50" s="150">
        <f>+G48</f>
        <v>2138.4720485822722</v>
      </c>
    </row>
    <row r="51" spans="2:9" ht="15" thickBot="1" x14ac:dyDescent="0.35">
      <c r="B51" s="128" t="s">
        <v>72</v>
      </c>
      <c r="C51" s="132"/>
      <c r="D51" s="129"/>
      <c r="E51" s="219"/>
      <c r="F51" s="218"/>
      <c r="G51" s="132"/>
      <c r="H51" s="132"/>
      <c r="I51" s="151"/>
    </row>
    <row r="52" spans="2:9" x14ac:dyDescent="0.3">
      <c r="B52" s="533" t="s">
        <v>11</v>
      </c>
      <c r="C52" s="534"/>
      <c r="D52" s="135" t="s">
        <v>65</v>
      </c>
      <c r="E52" s="235" t="s">
        <v>67</v>
      </c>
      <c r="F52" s="225" t="s">
        <v>68</v>
      </c>
      <c r="G52" s="534" t="s">
        <v>69</v>
      </c>
      <c r="H52" s="535"/>
      <c r="I52" s="152"/>
    </row>
    <row r="53" spans="2:9" ht="14.4" customHeight="1" x14ac:dyDescent="0.3">
      <c r="B53" s="808" t="str">
        <f>+'[2]2- COMP BASICA'!B168</f>
        <v>BLOQUE N° 5 TRADICIONAL ESTRIADO 12 x 20 x 30</v>
      </c>
      <c r="C53" s="809"/>
      <c r="D53" s="153" t="s">
        <v>85</v>
      </c>
      <c r="E53" s="234">
        <v>12.7</v>
      </c>
      <c r="F53" s="233">
        <f>'[2]2- COMP BASICA'!R168</f>
        <v>1485.1960704386411</v>
      </c>
      <c r="G53" s="538">
        <f>E53*F53</f>
        <v>18861.990094570741</v>
      </c>
      <c r="H53" s="539"/>
      <c r="I53" s="152"/>
    </row>
    <row r="54" spans="2:9" ht="14.4" customHeight="1" x14ac:dyDescent="0.3">
      <c r="B54" s="808" t="str">
        <f>+'[2]2- COMP BASICA'!B39</f>
        <v>MORTERO 1:4</v>
      </c>
      <c r="C54" s="809"/>
      <c r="D54" s="153" t="s">
        <v>93</v>
      </c>
      <c r="E54" s="234">
        <v>0.02</v>
      </c>
      <c r="F54" s="233">
        <f>'[2]2- COMP BASICA'!R39</f>
        <v>504788.57920915761</v>
      </c>
      <c r="G54" s="538">
        <f>E54*F54</f>
        <v>10095.771584183152</v>
      </c>
      <c r="H54" s="539"/>
      <c r="I54" s="152"/>
    </row>
    <row r="55" spans="2:9" ht="15" thickBot="1" x14ac:dyDescent="0.35">
      <c r="B55" s="579"/>
      <c r="C55" s="580"/>
      <c r="D55" s="145"/>
      <c r="E55" s="232"/>
      <c r="F55" s="231"/>
      <c r="G55" s="538"/>
      <c r="H55" s="539"/>
      <c r="I55" s="151"/>
    </row>
    <row r="56" spans="2:9" ht="15" thickBot="1" x14ac:dyDescent="0.35">
      <c r="B56" s="148"/>
      <c r="C56" s="132"/>
      <c r="D56" s="129"/>
      <c r="E56" s="219"/>
      <c r="F56" s="218"/>
      <c r="G56" s="593" t="s">
        <v>71</v>
      </c>
      <c r="H56" s="594"/>
      <c r="I56" s="150">
        <f>+SUM(G53:H54)</f>
        <v>28957.761678753894</v>
      </c>
    </row>
    <row r="57" spans="2:9" ht="15" thickBot="1" x14ac:dyDescent="0.35">
      <c r="B57" s="128" t="s">
        <v>74</v>
      </c>
      <c r="C57" s="160"/>
      <c r="D57" s="129"/>
      <c r="E57" s="219"/>
      <c r="F57" s="218"/>
      <c r="G57" s="132"/>
      <c r="H57" s="132"/>
      <c r="I57" s="151"/>
    </row>
    <row r="58" spans="2:9" x14ac:dyDescent="0.3">
      <c r="B58" s="533" t="s">
        <v>11</v>
      </c>
      <c r="C58" s="534"/>
      <c r="D58" s="135" t="s">
        <v>65</v>
      </c>
      <c r="E58" s="225" t="s">
        <v>75</v>
      </c>
      <c r="F58" s="135" t="s">
        <v>76</v>
      </c>
      <c r="G58" s="534" t="s">
        <v>77</v>
      </c>
      <c r="H58" s="535"/>
      <c r="I58" s="162"/>
    </row>
    <row r="59" spans="2:9" x14ac:dyDescent="0.3">
      <c r="B59" s="536" t="str">
        <f>+'[2]1- CUADRILLAS'!A42</f>
        <v>CUADRILLA AA (ALBAÑILERIA)</v>
      </c>
      <c r="C59" s="537"/>
      <c r="D59" s="163" t="s">
        <v>24</v>
      </c>
      <c r="E59" s="229">
        <f>+'[2]1- CUADRILLAS'!D42</f>
        <v>42800</v>
      </c>
      <c r="F59" s="228">
        <v>0.49964300200520378</v>
      </c>
      <c r="G59" s="572">
        <f>F59*E59</f>
        <v>21384.720485822723</v>
      </c>
      <c r="H59" s="573"/>
      <c r="I59" s="151"/>
    </row>
    <row r="60" spans="2:9" ht="15" thickBot="1" x14ac:dyDescent="0.35">
      <c r="B60" s="576"/>
      <c r="C60" s="577"/>
      <c r="D60" s="166"/>
      <c r="E60" s="227"/>
      <c r="F60" s="226"/>
      <c r="G60" s="577"/>
      <c r="H60" s="578"/>
      <c r="I60" s="151"/>
    </row>
    <row r="61" spans="2:9" ht="15" thickBot="1" x14ac:dyDescent="0.35">
      <c r="B61" s="169"/>
      <c r="C61" s="132"/>
      <c r="D61" s="129"/>
      <c r="E61" s="219"/>
      <c r="F61" s="218"/>
      <c r="G61" s="593" t="s">
        <v>71</v>
      </c>
      <c r="H61" s="594"/>
      <c r="I61" s="150">
        <f>+G59</f>
        <v>21384.720485822723</v>
      </c>
    </row>
    <row r="62" spans="2:9" ht="15" thickBot="1" x14ac:dyDescent="0.35">
      <c r="B62" s="128" t="s">
        <v>79</v>
      </c>
      <c r="C62" s="160"/>
      <c r="D62" s="129"/>
      <c r="E62" s="219"/>
      <c r="F62" s="218"/>
      <c r="G62" s="132"/>
      <c r="H62" s="132"/>
      <c r="I62" s="151"/>
    </row>
    <row r="63" spans="2:9" x14ac:dyDescent="0.3">
      <c r="B63" s="533" t="s">
        <v>11</v>
      </c>
      <c r="C63" s="534"/>
      <c r="D63" s="135" t="s">
        <v>65</v>
      </c>
      <c r="E63" s="225" t="s">
        <v>75</v>
      </c>
      <c r="F63" s="135" t="s">
        <v>76</v>
      </c>
      <c r="G63" s="534" t="s">
        <v>77</v>
      </c>
      <c r="H63" s="535"/>
      <c r="I63" s="162"/>
    </row>
    <row r="64" spans="2:9" ht="15" thickBot="1" x14ac:dyDescent="0.35">
      <c r="B64" s="579"/>
      <c r="C64" s="580"/>
      <c r="D64" s="166"/>
      <c r="E64" s="223"/>
      <c r="F64" s="222"/>
      <c r="G64" s="805"/>
      <c r="H64" s="806"/>
      <c r="I64" s="151"/>
    </row>
    <row r="65" spans="2:9" ht="15" thickBot="1" x14ac:dyDescent="0.35">
      <c r="B65" s="172"/>
      <c r="C65" s="173"/>
      <c r="D65" s="174"/>
      <c r="E65" s="221"/>
      <c r="F65" s="220"/>
      <c r="G65" s="593" t="s">
        <v>71</v>
      </c>
      <c r="H65" s="594"/>
      <c r="I65" s="150">
        <f>ROUND(SUM(G64:H64),0)</f>
        <v>0</v>
      </c>
    </row>
    <row r="66" spans="2:9" ht="15" thickBot="1" x14ac:dyDescent="0.35">
      <c r="B66" s="148"/>
      <c r="C66" s="132"/>
      <c r="D66" s="129"/>
      <c r="E66" s="219"/>
      <c r="F66" s="218"/>
      <c r="G66" s="132"/>
      <c r="H66" s="179"/>
      <c r="I66" s="180"/>
    </row>
    <row r="67" spans="2:9" ht="15" thickBot="1" x14ac:dyDescent="0.35">
      <c r="B67" s="181"/>
      <c r="C67" s="182"/>
      <c r="D67" s="183"/>
      <c r="E67" s="217"/>
      <c r="F67" s="601" t="s">
        <v>80</v>
      </c>
      <c r="G67" s="601"/>
      <c r="H67" s="602"/>
      <c r="I67" s="185">
        <f>+(SUM(I50:I65))</f>
        <v>52480.95421315889</v>
      </c>
    </row>
    <row r="68" spans="2:9" s="190" customFormat="1" ht="15" customHeight="1" thickBot="1" x14ac:dyDescent="0.3">
      <c r="B68" s="186"/>
      <c r="C68" s="187"/>
      <c r="D68" s="188"/>
      <c r="E68" s="549" t="s">
        <v>86</v>
      </c>
      <c r="F68" s="550"/>
      <c r="G68" s="550"/>
      <c r="H68" s="550"/>
      <c r="I68" s="203">
        <f>+SUM(I69:I72)</f>
        <v>15718.045786841087</v>
      </c>
    </row>
    <row r="69" spans="2:9" s="190" customFormat="1" ht="13.5" customHeight="1" x14ac:dyDescent="0.25">
      <c r="B69" s="196"/>
      <c r="C69" s="197"/>
      <c r="D69" s="193"/>
      <c r="E69" s="551" t="s">
        <v>87</v>
      </c>
      <c r="F69" s="552"/>
      <c r="G69" s="553"/>
      <c r="H69" s="204">
        <v>0.23</v>
      </c>
      <c r="I69" s="205">
        <f>I67*H69</f>
        <v>12070.619469026546</v>
      </c>
    </row>
    <row r="70" spans="2:9" s="190" customFormat="1" ht="13.8" x14ac:dyDescent="0.25">
      <c r="B70" s="196"/>
      <c r="C70" s="197"/>
      <c r="D70" s="193"/>
      <c r="E70" s="521" t="s">
        <v>88</v>
      </c>
      <c r="F70" s="522"/>
      <c r="G70" s="523"/>
      <c r="H70" s="206">
        <v>0.01</v>
      </c>
      <c r="I70" s="207">
        <f>I67*H70</f>
        <v>524.80954213158896</v>
      </c>
    </row>
    <row r="71" spans="2:9" s="190" customFormat="1" ht="13.8" x14ac:dyDescent="0.25">
      <c r="B71" s="196"/>
      <c r="C71" s="197"/>
      <c r="D71" s="193"/>
      <c r="E71" s="521" t="s">
        <v>89</v>
      </c>
      <c r="F71" s="522"/>
      <c r="G71" s="523"/>
      <c r="H71" s="206">
        <v>0.05</v>
      </c>
      <c r="I71" s="207">
        <f>I67*H71</f>
        <v>2624.0477106579447</v>
      </c>
    </row>
    <row r="72" spans="2:9" s="190" customFormat="1" thickBot="1" x14ac:dyDescent="0.3">
      <c r="B72" s="196"/>
      <c r="C72" s="197"/>
      <c r="D72" s="193"/>
      <c r="E72" s="544" t="s">
        <v>90</v>
      </c>
      <c r="F72" s="545"/>
      <c r="G72" s="546"/>
      <c r="H72" s="209">
        <v>0.19</v>
      </c>
      <c r="I72" s="207">
        <f>H72*I71</f>
        <v>498.56906502500948</v>
      </c>
    </row>
    <row r="73" spans="2:9" s="190" customFormat="1" thickBot="1" x14ac:dyDescent="0.3">
      <c r="B73" s="196"/>
      <c r="C73" s="197"/>
      <c r="D73" s="193"/>
      <c r="E73" s="547" t="s">
        <v>91</v>
      </c>
      <c r="F73" s="548"/>
      <c r="G73" s="548"/>
      <c r="H73" s="548"/>
      <c r="I73" s="210">
        <f>ROUND(I67+I68,0)</f>
        <v>68199</v>
      </c>
    </row>
    <row r="74" spans="2:9" s="190" customFormat="1" ht="13.8" x14ac:dyDescent="0.25">
      <c r="B74" s="196"/>
      <c r="C74" s="197"/>
      <c r="D74" s="193"/>
      <c r="E74" s="211"/>
      <c r="F74" s="212"/>
      <c r="G74" s="212"/>
      <c r="H74" s="212"/>
      <c r="I74" s="213"/>
    </row>
    <row r="75" spans="2:9" s="190" customFormat="1" ht="13.8" x14ac:dyDescent="0.25">
      <c r="B75" s="196"/>
      <c r="C75" s="197"/>
      <c r="D75" s="193"/>
      <c r="E75" s="211"/>
      <c r="F75" s="212"/>
      <c r="G75" s="212"/>
      <c r="H75" s="212"/>
      <c r="I75" s="213"/>
    </row>
    <row r="76" spans="2:9" s="190" customFormat="1" ht="13.8" x14ac:dyDescent="0.25">
      <c r="B76" s="191"/>
      <c r="C76" s="192"/>
      <c r="D76" s="193"/>
      <c r="E76" s="211"/>
      <c r="F76" s="194"/>
      <c r="G76" s="194"/>
      <c r="H76" s="194"/>
      <c r="I76" s="195"/>
    </row>
    <row r="77" spans="2:9" s="190" customFormat="1" ht="13.8" x14ac:dyDescent="0.25">
      <c r="B77" s="196" t="s">
        <v>81</v>
      </c>
      <c r="C77" s="197"/>
      <c r="D77" s="193"/>
      <c r="E77" s="211"/>
      <c r="F77" s="632" t="s">
        <v>82</v>
      </c>
      <c r="G77" s="632"/>
      <c r="H77" s="632"/>
      <c r="I77" s="633"/>
    </row>
    <row r="78" spans="2:9" s="190" customFormat="1" thickBot="1" x14ac:dyDescent="0.3">
      <c r="B78" s="181" t="s">
        <v>83</v>
      </c>
      <c r="C78" s="182"/>
      <c r="D78" s="183"/>
      <c r="E78" s="242"/>
      <c r="F78" s="570" t="s">
        <v>84</v>
      </c>
      <c r="G78" s="570"/>
      <c r="H78" s="570"/>
      <c r="I78" s="571"/>
    </row>
    <row r="79" spans="2:9" ht="15" thickBot="1" x14ac:dyDescent="0.35"/>
    <row r="80" spans="2:9" ht="23.4" customHeight="1" x14ac:dyDescent="0.3">
      <c r="B80" s="524" t="str">
        <f>+'[2]2- COMP BASICA'!$B$2</f>
        <v>REPARACIONES LOCATIVAS LABORATORIO GENETICA REGIONAL NOR OCCIDENTE DEL INSTITUTO NACIONAL DE MEDICINA LEGAL Y CIENCIAS FORENSES.</v>
      </c>
      <c r="C80" s="525"/>
      <c r="D80" s="525"/>
      <c r="E80" s="525"/>
      <c r="F80" s="525"/>
      <c r="G80" s="526"/>
      <c r="H80" s="114" t="s">
        <v>62</v>
      </c>
      <c r="I80" s="115" t="str">
        <f>+'[2]BASE DEL PRESUPUESTO'!$D$130</f>
        <v>MUROS, PAÑETES Y ENCHAPES</v>
      </c>
    </row>
    <row r="81" spans="2:9" x14ac:dyDescent="0.3">
      <c r="B81" s="527"/>
      <c r="C81" s="528"/>
      <c r="D81" s="528"/>
      <c r="E81" s="528"/>
      <c r="F81" s="528"/>
      <c r="G81" s="529"/>
      <c r="H81" s="118" t="s">
        <v>63</v>
      </c>
      <c r="I81" s="119" t="str">
        <f>'[2]BASE DEL PRESUPUESTO'!C133</f>
        <v>4.3</v>
      </c>
    </row>
    <row r="82" spans="2:9" ht="49.5" customHeight="1" thickBot="1" x14ac:dyDescent="0.35">
      <c r="B82" s="120" t="s">
        <v>64</v>
      </c>
      <c r="C82" s="807" t="str">
        <f>'[2]BASE DEL PRESUPUESTO'!D133</f>
        <v>Construccion de muro en lamina de Superboard de 6 mm doble cara, 10 cm de espesor, incluye metros lineales, vanos y carteras de puertas y ventanas, perfilería, platinas de soporte, cintas, tornillos, masilla, cordón sellante flexible y primeriado, boquillera en aluminio para soporte de puertas, todos los materiales, accesorios y obras necesarias para su correcta instalación y funcionamiento</v>
      </c>
      <c r="D82" s="812"/>
      <c r="E82" s="812"/>
      <c r="F82" s="812"/>
      <c r="G82" s="813"/>
      <c r="H82" s="121" t="s">
        <v>65</v>
      </c>
      <c r="I82" s="122" t="str">
        <f>'[2]BASE DEL PRESUPUESTO'!E133</f>
        <v>M2</v>
      </c>
    </row>
    <row r="83" spans="2:9" x14ac:dyDescent="0.3">
      <c r="B83" s="124"/>
      <c r="C83" s="125"/>
      <c r="D83" s="125"/>
      <c r="E83" s="125"/>
      <c r="F83" s="125"/>
      <c r="G83" s="125"/>
      <c r="H83" s="126"/>
      <c r="I83" s="127"/>
    </row>
    <row r="84" spans="2:9" ht="15" thickBot="1" x14ac:dyDescent="0.35">
      <c r="B84" s="128" t="s">
        <v>66</v>
      </c>
      <c r="C84" s="129"/>
      <c r="D84" s="129"/>
      <c r="E84" s="219"/>
      <c r="F84" s="218"/>
      <c r="G84" s="132"/>
      <c r="H84" s="132"/>
      <c r="I84" s="133"/>
    </row>
    <row r="85" spans="2:9" x14ac:dyDescent="0.3">
      <c r="B85" s="597" t="s">
        <v>11</v>
      </c>
      <c r="C85" s="598"/>
      <c r="D85" s="135" t="s">
        <v>65</v>
      </c>
      <c r="E85" s="235" t="s">
        <v>67</v>
      </c>
      <c r="F85" s="225" t="s">
        <v>68</v>
      </c>
      <c r="G85" s="599" t="s">
        <v>69</v>
      </c>
      <c r="H85" s="600"/>
      <c r="I85" s="138"/>
    </row>
    <row r="86" spans="2:9" x14ac:dyDescent="0.3">
      <c r="B86" s="595" t="s">
        <v>70</v>
      </c>
      <c r="C86" s="596"/>
      <c r="D86" s="140" t="s">
        <v>29</v>
      </c>
      <c r="E86" s="241">
        <v>1</v>
      </c>
      <c r="F86" s="240">
        <f>+(G106*10%)</f>
        <v>1207.116779114489</v>
      </c>
      <c r="G86" s="609">
        <f>E86*F86</f>
        <v>1207.116779114489</v>
      </c>
      <c r="H86" s="610"/>
      <c r="I86" s="143"/>
    </row>
    <row r="87" spans="2:9" ht="15" thickBot="1" x14ac:dyDescent="0.35">
      <c r="B87" s="605"/>
      <c r="C87" s="606"/>
      <c r="D87" s="145"/>
      <c r="E87" s="237"/>
      <c r="F87" s="236"/>
      <c r="G87" s="591"/>
      <c r="H87" s="592"/>
      <c r="I87" s="133"/>
    </row>
    <row r="88" spans="2:9" ht="15" thickBot="1" x14ac:dyDescent="0.35">
      <c r="B88" s="148"/>
      <c r="C88" s="132"/>
      <c r="D88" s="129"/>
      <c r="E88" s="219"/>
      <c r="F88" s="218"/>
      <c r="G88" s="593" t="s">
        <v>71</v>
      </c>
      <c r="H88" s="594"/>
      <c r="I88" s="150">
        <f>+G86</f>
        <v>1207.116779114489</v>
      </c>
    </row>
    <row r="89" spans="2:9" ht="15" thickBot="1" x14ac:dyDescent="0.35">
      <c r="B89" s="128" t="s">
        <v>72</v>
      </c>
      <c r="C89" s="132"/>
      <c r="D89" s="129"/>
      <c r="E89" s="219"/>
      <c r="F89" s="218"/>
      <c r="G89" s="132"/>
      <c r="H89" s="132"/>
      <c r="I89" s="151"/>
    </row>
    <row r="90" spans="2:9" x14ac:dyDescent="0.3">
      <c r="B90" s="533" t="s">
        <v>11</v>
      </c>
      <c r="C90" s="534"/>
      <c r="D90" s="135" t="s">
        <v>65</v>
      </c>
      <c r="E90" s="235" t="s">
        <v>67</v>
      </c>
      <c r="F90" s="225" t="s">
        <v>68</v>
      </c>
      <c r="G90" s="534" t="s">
        <v>69</v>
      </c>
      <c r="H90" s="535"/>
      <c r="I90" s="152"/>
    </row>
    <row r="91" spans="2:9" ht="14.4" customHeight="1" x14ac:dyDescent="0.3">
      <c r="B91" s="808" t="str">
        <f>+'[2]2- COMP BASICA'!B189</f>
        <v>PARAL BASE 9 CALIBRE 26 2.44 M</v>
      </c>
      <c r="C91" s="809"/>
      <c r="D91" s="153" t="s">
        <v>85</v>
      </c>
      <c r="E91" s="234">
        <v>0.35</v>
      </c>
      <c r="F91" s="233">
        <f>'[2]2- COMP BASICA'!R189</f>
        <v>11055.860100635673</v>
      </c>
      <c r="G91" s="538">
        <f t="shared" ref="G91:G101" si="0">E91*F91</f>
        <v>3869.5510352224851</v>
      </c>
      <c r="H91" s="539"/>
      <c r="I91" s="152"/>
    </row>
    <row r="92" spans="2:9" ht="14.4" customHeight="1" x14ac:dyDescent="0.3">
      <c r="B92" s="808" t="str">
        <f>+'[2]2- COMP BASICA'!B191</f>
        <v>CARGA FULMINANTE Carga Verde C22 S5 X 100 Piezas</v>
      </c>
      <c r="C92" s="809"/>
      <c r="D92" s="153" t="s">
        <v>85</v>
      </c>
      <c r="E92" s="234">
        <v>1.61</v>
      </c>
      <c r="F92" s="233">
        <f>'[2]2- COMP BASICA'!R191</f>
        <v>271.97324128581351</v>
      </c>
      <c r="G92" s="538">
        <f t="shared" si="0"/>
        <v>437.87691847015981</v>
      </c>
      <c r="H92" s="539"/>
      <c r="I92" s="152"/>
    </row>
    <row r="93" spans="2:9" ht="14.4" customHeight="1" x14ac:dyDescent="0.3">
      <c r="B93" s="808" t="str">
        <f>+'[2]2- COMP BASICA'!B186</f>
        <v>CINTA MALLA  20 M * 50 mm</v>
      </c>
      <c r="C93" s="809"/>
      <c r="D93" s="153" t="s">
        <v>85</v>
      </c>
      <c r="E93" s="234">
        <v>7.0000000000000007E-2</v>
      </c>
      <c r="F93" s="233">
        <f>'[2]2- COMP BASICA'!R186</f>
        <v>3987.0142892955628</v>
      </c>
      <c r="G93" s="538">
        <f t="shared" si="0"/>
        <v>279.09100025068943</v>
      </c>
      <c r="H93" s="539"/>
      <c r="I93" s="152"/>
    </row>
    <row r="94" spans="2:9" ht="14.4" customHeight="1" x14ac:dyDescent="0.3">
      <c r="B94" s="808" t="str">
        <f>+'[2]2- COMP BASICA'!B176</f>
        <v>LAMINA SUPERBOARD 6 MM 2.44 X 1.22 M</v>
      </c>
      <c r="C94" s="809"/>
      <c r="D94" s="153" t="s">
        <v>85</v>
      </c>
      <c r="E94" s="234">
        <v>0.78</v>
      </c>
      <c r="F94" s="233">
        <f>'[2]2- COMP BASICA'!R176</f>
        <v>36272.990087615261</v>
      </c>
      <c r="G94" s="538">
        <f t="shared" si="0"/>
        <v>28292.932268339904</v>
      </c>
      <c r="H94" s="539"/>
      <c r="I94" s="152"/>
    </row>
    <row r="95" spans="2:9" ht="14.4" customHeight="1" x14ac:dyDescent="0.3">
      <c r="B95" s="808" t="str">
        <f>+'[2]2- COMP BASICA'!B188</f>
        <v>MASILLA PANEL JUNTAS</v>
      </c>
      <c r="C95" s="809"/>
      <c r="D95" s="153" t="s">
        <v>92</v>
      </c>
      <c r="E95" s="234">
        <v>0.06</v>
      </c>
      <c r="F95" s="233">
        <f>'[2]2- COMP BASICA'!R188</f>
        <v>13502.05059138005</v>
      </c>
      <c r="G95" s="538">
        <f t="shared" si="0"/>
        <v>810.12303548280295</v>
      </c>
      <c r="H95" s="539"/>
      <c r="I95" s="152"/>
    </row>
    <row r="96" spans="2:9" ht="14.4" customHeight="1" x14ac:dyDescent="0.3">
      <c r="B96" s="808" t="str">
        <f>+'[2]2- COMP BASICA'!B189</f>
        <v>PARAL BASE 9 CALIBRE 26 2.44 M</v>
      </c>
      <c r="C96" s="809"/>
      <c r="D96" s="153" t="s">
        <v>85</v>
      </c>
      <c r="E96" s="234">
        <v>0.71</v>
      </c>
      <c r="F96" s="233">
        <f>'[2]2- COMP BASICA'!R189</f>
        <v>11055.860100635673</v>
      </c>
      <c r="G96" s="538">
        <f t="shared" si="0"/>
        <v>7849.6606714513273</v>
      </c>
      <c r="H96" s="539"/>
      <c r="I96" s="152"/>
    </row>
    <row r="97" spans="2:9" ht="14.4" customHeight="1" x14ac:dyDescent="0.3">
      <c r="B97" s="808" t="str">
        <f>+'[2]2- COMP BASICA'!B183</f>
        <v>TORNILLOS ESTRUCTURA 7/16"</v>
      </c>
      <c r="C97" s="809"/>
      <c r="D97" s="153" t="s">
        <v>85</v>
      </c>
      <c r="E97" s="234">
        <v>8</v>
      </c>
      <c r="F97" s="233">
        <f>'[2]2- COMP BASICA'!R183</f>
        <v>22.959551461754106</v>
      </c>
      <c r="G97" s="538">
        <f t="shared" si="0"/>
        <v>183.67641169403285</v>
      </c>
      <c r="H97" s="539"/>
      <c r="I97" s="152"/>
    </row>
    <row r="98" spans="2:9" ht="14.4" customHeight="1" x14ac:dyDescent="0.3">
      <c r="B98" s="808" t="str">
        <f>+'[2]2- COMP BASICA'!B181</f>
        <v>ANGULOS 2.5 X 2.5 CM CAL 26  2.44 M</v>
      </c>
      <c r="C98" s="809"/>
      <c r="D98" s="153" t="s">
        <v>85</v>
      </c>
      <c r="E98" s="234">
        <v>0.3</v>
      </c>
      <c r="F98" s="233">
        <f>'[2]2- COMP BASICA'!R181</f>
        <v>1187.7007929156673</v>
      </c>
      <c r="G98" s="538">
        <f t="shared" si="0"/>
        <v>356.31023787470019</v>
      </c>
      <c r="H98" s="539"/>
      <c r="I98" s="152"/>
    </row>
    <row r="99" spans="2:9" ht="14.4" customHeight="1" x14ac:dyDescent="0.3">
      <c r="B99" s="808" t="str">
        <f>+'[2]2- COMP BASICA'!B187</f>
        <v>LIJA DE AGUA 150</v>
      </c>
      <c r="C99" s="809"/>
      <c r="D99" s="153" t="s">
        <v>85</v>
      </c>
      <c r="E99" s="234">
        <v>1</v>
      </c>
      <c r="F99" s="233">
        <f>'[2]2- COMP BASICA'!R187</f>
        <v>1602.6915617581892</v>
      </c>
      <c r="G99" s="538">
        <f t="shared" si="0"/>
        <v>1602.6915617581892</v>
      </c>
      <c r="H99" s="539"/>
      <c r="I99" s="152"/>
    </row>
    <row r="100" spans="2:9" ht="14.4" customHeight="1" x14ac:dyDescent="0.3">
      <c r="B100" s="808" t="str">
        <f>+'[2]2- COMP BASICA'!B429</f>
        <v>VINILO TIPO 1</v>
      </c>
      <c r="C100" s="809"/>
      <c r="D100" s="153" t="s">
        <v>92</v>
      </c>
      <c r="E100" s="234">
        <v>0.04</v>
      </c>
      <c r="F100" s="233">
        <f>'[2]2- COMP BASICA'!R429</f>
        <v>80807.811332457059</v>
      </c>
      <c r="G100" s="538">
        <f t="shared" si="0"/>
        <v>3232.3124532982824</v>
      </c>
      <c r="H100" s="539"/>
      <c r="I100" s="152"/>
    </row>
    <row r="101" spans="2:9" ht="14.4" customHeight="1" x14ac:dyDescent="0.3">
      <c r="B101" s="808" t="str">
        <f>+'[2]2- COMP BASICA'!B197</f>
        <v xml:space="preserve">CHAZO ESTRIADO 1/4 CON TORNILLO DE 1 1/4" </v>
      </c>
      <c r="C101" s="809"/>
      <c r="D101" s="153" t="s">
        <v>85</v>
      </c>
      <c r="E101" s="234">
        <v>5</v>
      </c>
      <c r="F101" s="233">
        <f>'[2]2- COMP BASICA'!R197</f>
        <v>247.30019880715705</v>
      </c>
      <c r="G101" s="538">
        <f t="shared" si="0"/>
        <v>1236.5009940357852</v>
      </c>
      <c r="H101" s="539"/>
      <c r="I101" s="152"/>
    </row>
    <row r="102" spans="2:9" ht="15" thickBot="1" x14ac:dyDescent="0.35">
      <c r="B102" s="579"/>
      <c r="C102" s="580"/>
      <c r="D102" s="145"/>
      <c r="E102" s="232"/>
      <c r="F102" s="231"/>
      <c r="G102" s="538"/>
      <c r="H102" s="539"/>
      <c r="I102" s="151"/>
    </row>
    <row r="103" spans="2:9" ht="15" thickBot="1" x14ac:dyDescent="0.35">
      <c r="B103" s="148"/>
      <c r="C103" s="132"/>
      <c r="D103" s="129"/>
      <c r="E103" s="219"/>
      <c r="F103" s="218"/>
      <c r="G103" s="593" t="s">
        <v>71</v>
      </c>
      <c r="H103" s="594"/>
      <c r="I103" s="150">
        <f>+SUM(G91:H102)</f>
        <v>48150.726587878358</v>
      </c>
    </row>
    <row r="104" spans="2:9" ht="15" thickBot="1" x14ac:dyDescent="0.35">
      <c r="B104" s="128" t="s">
        <v>74</v>
      </c>
      <c r="C104" s="160"/>
      <c r="D104" s="129"/>
      <c r="E104" s="219"/>
      <c r="F104" s="218"/>
      <c r="G104" s="132"/>
      <c r="H104" s="132"/>
      <c r="I104" s="151"/>
    </row>
    <row r="105" spans="2:9" x14ac:dyDescent="0.3">
      <c r="B105" s="533" t="s">
        <v>11</v>
      </c>
      <c r="C105" s="534"/>
      <c r="D105" s="135" t="s">
        <v>65</v>
      </c>
      <c r="E105" s="225" t="s">
        <v>75</v>
      </c>
      <c r="F105" s="135" t="s">
        <v>76</v>
      </c>
      <c r="G105" s="534" t="s">
        <v>77</v>
      </c>
      <c r="H105" s="535"/>
      <c r="I105" s="162"/>
    </row>
    <row r="106" spans="2:9" x14ac:dyDescent="0.3">
      <c r="B106" s="536" t="str">
        <f>+'[2]1- CUADRILLAS'!A46</f>
        <v>CUADRILLA DRYWALL- SUPERBOARD</v>
      </c>
      <c r="C106" s="537"/>
      <c r="D106" s="163" t="s">
        <v>24</v>
      </c>
      <c r="E106" s="229">
        <f>+'[2]1- CUADRILLAS'!D46</f>
        <v>47936</v>
      </c>
      <c r="F106" s="228">
        <v>0.2518184202091307</v>
      </c>
      <c r="G106" s="572">
        <f>F106*E106</f>
        <v>12071.16779114489</v>
      </c>
      <c r="H106" s="573"/>
      <c r="I106" s="151"/>
    </row>
    <row r="107" spans="2:9" ht="15" thickBot="1" x14ac:dyDescent="0.35">
      <c r="B107" s="576"/>
      <c r="C107" s="577"/>
      <c r="D107" s="166"/>
      <c r="E107" s="227"/>
      <c r="F107" s="226"/>
      <c r="G107" s="577"/>
      <c r="H107" s="578"/>
      <c r="I107" s="151"/>
    </row>
    <row r="108" spans="2:9" ht="15" thickBot="1" x14ac:dyDescent="0.35">
      <c r="B108" s="169"/>
      <c r="C108" s="132"/>
      <c r="D108" s="129"/>
      <c r="E108" s="219"/>
      <c r="F108" s="218"/>
      <c r="G108" s="593" t="s">
        <v>71</v>
      </c>
      <c r="H108" s="594"/>
      <c r="I108" s="150">
        <f>+G106</f>
        <v>12071.16779114489</v>
      </c>
    </row>
    <row r="109" spans="2:9" ht="15" thickBot="1" x14ac:dyDescent="0.35">
      <c r="B109" s="128" t="s">
        <v>79</v>
      </c>
      <c r="C109" s="160"/>
      <c r="D109" s="129"/>
      <c r="E109" s="219"/>
      <c r="F109" s="218"/>
      <c r="G109" s="132"/>
      <c r="H109" s="132"/>
      <c r="I109" s="151"/>
    </row>
    <row r="110" spans="2:9" x14ac:dyDescent="0.3">
      <c r="B110" s="533" t="s">
        <v>11</v>
      </c>
      <c r="C110" s="534"/>
      <c r="D110" s="135" t="s">
        <v>65</v>
      </c>
      <c r="E110" s="225" t="s">
        <v>75</v>
      </c>
      <c r="F110" s="135" t="s">
        <v>76</v>
      </c>
      <c r="G110" s="534" t="s">
        <v>77</v>
      </c>
      <c r="H110" s="535"/>
      <c r="I110" s="162"/>
    </row>
    <row r="111" spans="2:9" ht="15" thickBot="1" x14ac:dyDescent="0.35">
      <c r="B111" s="579"/>
      <c r="C111" s="580"/>
      <c r="D111" s="166"/>
      <c r="E111" s="223"/>
      <c r="F111" s="222"/>
      <c r="G111" s="805"/>
      <c r="H111" s="806"/>
      <c r="I111" s="151"/>
    </row>
    <row r="112" spans="2:9" ht="15" thickBot="1" x14ac:dyDescent="0.35">
      <c r="B112" s="172"/>
      <c r="C112" s="173"/>
      <c r="D112" s="174"/>
      <c r="E112" s="221"/>
      <c r="F112" s="220"/>
      <c r="G112" s="593" t="s">
        <v>71</v>
      </c>
      <c r="H112" s="594"/>
      <c r="I112" s="150">
        <f>ROUND(SUM(G111:H111),0)</f>
        <v>0</v>
      </c>
    </row>
    <row r="113" spans="2:9" ht="15" thickBot="1" x14ac:dyDescent="0.35">
      <c r="B113" s="148"/>
      <c r="C113" s="132"/>
      <c r="D113" s="129"/>
      <c r="E113" s="219"/>
      <c r="F113" s="218"/>
      <c r="G113" s="132"/>
      <c r="H113" s="179"/>
      <c r="I113" s="180"/>
    </row>
    <row r="114" spans="2:9" ht="15" thickBot="1" x14ac:dyDescent="0.35">
      <c r="B114" s="181"/>
      <c r="C114" s="182"/>
      <c r="D114" s="183"/>
      <c r="E114" s="217"/>
      <c r="F114" s="601" t="s">
        <v>80</v>
      </c>
      <c r="G114" s="601"/>
      <c r="H114" s="602"/>
      <c r="I114" s="216">
        <f>+(SUM(I88:I112))</f>
        <v>61429.011158137742</v>
      </c>
    </row>
    <row r="115" spans="2:9" s="190" customFormat="1" ht="15" customHeight="1" thickBot="1" x14ac:dyDescent="0.3">
      <c r="B115" s="186"/>
      <c r="C115" s="187"/>
      <c r="D115" s="188"/>
      <c r="E115" s="549" t="s">
        <v>86</v>
      </c>
      <c r="F115" s="550"/>
      <c r="G115" s="550"/>
      <c r="H115" s="550"/>
      <c r="I115" s="203">
        <f>+SUM(I116:I119)</f>
        <v>18397.988841862254</v>
      </c>
    </row>
    <row r="116" spans="2:9" s="190" customFormat="1" ht="13.5" customHeight="1" x14ac:dyDescent="0.25">
      <c r="B116" s="196"/>
      <c r="C116" s="197"/>
      <c r="D116" s="193"/>
      <c r="E116" s="551" t="s">
        <v>87</v>
      </c>
      <c r="F116" s="552"/>
      <c r="G116" s="553"/>
      <c r="H116" s="204">
        <v>0.23</v>
      </c>
      <c r="I116" s="205">
        <f>I114*H116</f>
        <v>14128.672566371681</v>
      </c>
    </row>
    <row r="117" spans="2:9" s="190" customFormat="1" ht="13.8" x14ac:dyDescent="0.25">
      <c r="B117" s="196"/>
      <c r="C117" s="197"/>
      <c r="D117" s="193"/>
      <c r="E117" s="521" t="s">
        <v>88</v>
      </c>
      <c r="F117" s="522"/>
      <c r="G117" s="523"/>
      <c r="H117" s="206">
        <v>0.01</v>
      </c>
      <c r="I117" s="207">
        <f>I114*H117</f>
        <v>614.29011158137746</v>
      </c>
    </row>
    <row r="118" spans="2:9" s="190" customFormat="1" ht="13.8" x14ac:dyDescent="0.25">
      <c r="B118" s="196"/>
      <c r="C118" s="197"/>
      <c r="D118" s="193"/>
      <c r="E118" s="521" t="s">
        <v>89</v>
      </c>
      <c r="F118" s="522"/>
      <c r="G118" s="523"/>
      <c r="H118" s="206">
        <v>0.05</v>
      </c>
      <c r="I118" s="207">
        <f>I114*H118</f>
        <v>3071.4505579068873</v>
      </c>
    </row>
    <row r="119" spans="2:9" s="190" customFormat="1" thickBot="1" x14ac:dyDescent="0.3">
      <c r="B119" s="196"/>
      <c r="C119" s="197"/>
      <c r="D119" s="193"/>
      <c r="E119" s="544" t="s">
        <v>90</v>
      </c>
      <c r="F119" s="545"/>
      <c r="G119" s="546"/>
      <c r="H119" s="209">
        <v>0.19</v>
      </c>
      <c r="I119" s="207">
        <f>H119*I118</f>
        <v>583.57560600230863</v>
      </c>
    </row>
    <row r="120" spans="2:9" s="190" customFormat="1" thickBot="1" x14ac:dyDescent="0.3">
      <c r="B120" s="196"/>
      <c r="C120" s="197"/>
      <c r="D120" s="193"/>
      <c r="E120" s="547" t="s">
        <v>91</v>
      </c>
      <c r="F120" s="548"/>
      <c r="G120" s="548"/>
      <c r="H120" s="548"/>
      <c r="I120" s="210">
        <f>ROUND(I114+I115,0)</f>
        <v>79827</v>
      </c>
    </row>
    <row r="121" spans="2:9" s="190" customFormat="1" ht="13.8" x14ac:dyDescent="0.25">
      <c r="B121" s="196"/>
      <c r="C121" s="197"/>
      <c r="D121" s="193"/>
      <c r="E121" s="211"/>
      <c r="F121" s="212"/>
      <c r="G121" s="212"/>
      <c r="H121" s="212"/>
      <c r="I121" s="213"/>
    </row>
    <row r="122" spans="2:9" s="190" customFormat="1" ht="13.8" x14ac:dyDescent="0.25">
      <c r="B122" s="196"/>
      <c r="C122" s="197"/>
      <c r="D122" s="193"/>
      <c r="E122" s="211"/>
      <c r="F122" s="212"/>
      <c r="G122" s="212"/>
      <c r="H122" s="212"/>
      <c r="I122" s="213"/>
    </row>
    <row r="123" spans="2:9" s="190" customFormat="1" ht="13.8" x14ac:dyDescent="0.25">
      <c r="B123" s="191"/>
      <c r="C123" s="192"/>
      <c r="D123" s="193"/>
      <c r="E123" s="211"/>
      <c r="F123" s="194"/>
      <c r="G123" s="194"/>
      <c r="H123" s="194"/>
      <c r="I123" s="195"/>
    </row>
    <row r="124" spans="2:9" s="190" customFormat="1" ht="13.8" x14ac:dyDescent="0.25">
      <c r="B124" s="196" t="s">
        <v>81</v>
      </c>
      <c r="C124" s="197"/>
      <c r="D124" s="193"/>
      <c r="E124" s="211"/>
      <c r="F124" s="632" t="s">
        <v>82</v>
      </c>
      <c r="G124" s="632"/>
      <c r="H124" s="632"/>
      <c r="I124" s="633"/>
    </row>
    <row r="125" spans="2:9" s="190" customFormat="1" ht="13.8" x14ac:dyDescent="0.25">
      <c r="B125" s="196" t="s">
        <v>83</v>
      </c>
      <c r="C125" s="197"/>
      <c r="D125" s="193"/>
      <c r="E125" s="211"/>
      <c r="F125" s="810" t="s">
        <v>84</v>
      </c>
      <c r="G125" s="810"/>
      <c r="H125" s="810"/>
      <c r="I125" s="811"/>
    </row>
    <row r="126" spans="2:9" s="190" customFormat="1" ht="13.8" x14ac:dyDescent="0.25">
      <c r="B126" s="196"/>
      <c r="C126" s="197"/>
      <c r="D126" s="193"/>
      <c r="E126" s="211"/>
      <c r="F126" s="215"/>
      <c r="G126" s="215"/>
      <c r="H126" s="215"/>
      <c r="I126" s="214"/>
    </row>
    <row r="127" spans="2:9" s="190" customFormat="1" ht="13.8" x14ac:dyDescent="0.25">
      <c r="B127" s="191"/>
      <c r="C127" s="192"/>
      <c r="D127" s="193"/>
      <c r="E127" s="211"/>
      <c r="F127" s="194"/>
      <c r="G127" s="194"/>
      <c r="H127" s="194"/>
      <c r="I127" s="195"/>
    </row>
  </sheetData>
  <mergeCells count="137">
    <mergeCell ref="B9:C9"/>
    <mergeCell ref="G9:H9"/>
    <mergeCell ref="B10:C10"/>
    <mergeCell ref="G10:H10"/>
    <mergeCell ref="G11:H11"/>
    <mergeCell ref="B13:C13"/>
    <mergeCell ref="G13:H13"/>
    <mergeCell ref="B2:G3"/>
    <mergeCell ref="C4:G4"/>
    <mergeCell ref="B7:C7"/>
    <mergeCell ref="G7:H7"/>
    <mergeCell ref="B8:C8"/>
    <mergeCell ref="G8:H8"/>
    <mergeCell ref="G17:H17"/>
    <mergeCell ref="B19:C19"/>
    <mergeCell ref="G19:H19"/>
    <mergeCell ref="B20:C20"/>
    <mergeCell ref="G20:H20"/>
    <mergeCell ref="B21:C21"/>
    <mergeCell ref="G21:H21"/>
    <mergeCell ref="B14:C14"/>
    <mergeCell ref="G14:H14"/>
    <mergeCell ref="B15:C15"/>
    <mergeCell ref="G15:H15"/>
    <mergeCell ref="B16:C16"/>
    <mergeCell ref="G16:H16"/>
    <mergeCell ref="F28:H28"/>
    <mergeCell ref="F38:I38"/>
    <mergeCell ref="B42:G43"/>
    <mergeCell ref="C44:G44"/>
    <mergeCell ref="B47:C47"/>
    <mergeCell ref="G47:H47"/>
    <mergeCell ref="E29:H29"/>
    <mergeCell ref="E30:G30"/>
    <mergeCell ref="E31:G31"/>
    <mergeCell ref="E32:G32"/>
    <mergeCell ref="G22:H22"/>
    <mergeCell ref="B24:C24"/>
    <mergeCell ref="G24:H24"/>
    <mergeCell ref="B25:C25"/>
    <mergeCell ref="G25:H25"/>
    <mergeCell ref="G26:H26"/>
    <mergeCell ref="B53:C53"/>
    <mergeCell ref="G53:H53"/>
    <mergeCell ref="B54:C54"/>
    <mergeCell ref="G54:H54"/>
    <mergeCell ref="B55:C55"/>
    <mergeCell ref="G55:H55"/>
    <mergeCell ref="B48:C48"/>
    <mergeCell ref="G48:H48"/>
    <mergeCell ref="B49:C49"/>
    <mergeCell ref="G49:H49"/>
    <mergeCell ref="G50:H50"/>
    <mergeCell ref="B52:C52"/>
    <mergeCell ref="G52:H52"/>
    <mergeCell ref="G61:H61"/>
    <mergeCell ref="B63:C63"/>
    <mergeCell ref="G63:H63"/>
    <mergeCell ref="B64:C64"/>
    <mergeCell ref="G64:H64"/>
    <mergeCell ref="G65:H65"/>
    <mergeCell ref="G56:H56"/>
    <mergeCell ref="B58:C58"/>
    <mergeCell ref="G58:H58"/>
    <mergeCell ref="B59:C59"/>
    <mergeCell ref="G59:H59"/>
    <mergeCell ref="B60:C60"/>
    <mergeCell ref="G60:H60"/>
    <mergeCell ref="B86:C86"/>
    <mergeCell ref="G86:H86"/>
    <mergeCell ref="B87:C87"/>
    <mergeCell ref="G87:H87"/>
    <mergeCell ref="G88:H88"/>
    <mergeCell ref="B90:C90"/>
    <mergeCell ref="G90:H90"/>
    <mergeCell ref="F67:H67"/>
    <mergeCell ref="F77:I77"/>
    <mergeCell ref="F78:I78"/>
    <mergeCell ref="B80:G81"/>
    <mergeCell ref="C82:G82"/>
    <mergeCell ref="B85:C85"/>
    <mergeCell ref="G85:H85"/>
    <mergeCell ref="E68:H68"/>
    <mergeCell ref="E69:G69"/>
    <mergeCell ref="E70:G70"/>
    <mergeCell ref="G96:H96"/>
    <mergeCell ref="B91:C91"/>
    <mergeCell ref="G91:H91"/>
    <mergeCell ref="B92:C92"/>
    <mergeCell ref="G92:H92"/>
    <mergeCell ref="B93:C93"/>
    <mergeCell ref="G93:H93"/>
    <mergeCell ref="B111:C111"/>
    <mergeCell ref="G111:H111"/>
    <mergeCell ref="G112:H112"/>
    <mergeCell ref="G103:H103"/>
    <mergeCell ref="B105:C105"/>
    <mergeCell ref="G105:H105"/>
    <mergeCell ref="B106:C106"/>
    <mergeCell ref="G106:H106"/>
    <mergeCell ref="B107:C107"/>
    <mergeCell ref="G107:H107"/>
    <mergeCell ref="G108:H108"/>
    <mergeCell ref="B110:C110"/>
    <mergeCell ref="G110:H110"/>
    <mergeCell ref="B100:C100"/>
    <mergeCell ref="G100:H100"/>
    <mergeCell ref="B101:C101"/>
    <mergeCell ref="G101:H101"/>
    <mergeCell ref="B98:C98"/>
    <mergeCell ref="G98:H98"/>
    <mergeCell ref="B99:C99"/>
    <mergeCell ref="G99:H99"/>
    <mergeCell ref="E33:G33"/>
    <mergeCell ref="E34:H34"/>
    <mergeCell ref="F39:I39"/>
    <mergeCell ref="B95:C95"/>
    <mergeCell ref="G95:H95"/>
    <mergeCell ref="B96:C96"/>
    <mergeCell ref="E120:H120"/>
    <mergeCell ref="F124:I124"/>
    <mergeCell ref="F125:I125"/>
    <mergeCell ref="E115:H115"/>
    <mergeCell ref="E116:G116"/>
    <mergeCell ref="E117:G117"/>
    <mergeCell ref="E118:G118"/>
    <mergeCell ref="E119:G119"/>
    <mergeCell ref="E71:G71"/>
    <mergeCell ref="E72:G72"/>
    <mergeCell ref="E73:H73"/>
    <mergeCell ref="F114:H114"/>
    <mergeCell ref="B94:C94"/>
    <mergeCell ref="G94:H94"/>
    <mergeCell ref="B102:C102"/>
    <mergeCell ref="G102:H102"/>
    <mergeCell ref="B97:C97"/>
    <mergeCell ref="G97:H97"/>
  </mergeCells>
  <printOptions horizontalCentered="1"/>
  <pageMargins left="0.70866141732283472" right="0.70866141732283472" top="1.3779527559055118" bottom="0.74803149606299213" header="0.31496062992125984" footer="0.31496062992125984"/>
  <pageSetup scale="69" orientation="portrait" r:id="rId1"/>
  <rowBreaks count="2" manualBreakCount="2">
    <brk id="41" min="1" max="8" man="1"/>
    <brk id="78" min="1" max="8" man="1"/>
  </rowBreaks>
  <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B1:M286"/>
  <sheetViews>
    <sheetView view="pageBreakPreview" topLeftCell="A27" zoomScale="130" zoomScaleNormal="100" zoomScaleSheetLayoutView="130" workbookViewId="0">
      <selection activeCell="B39" sqref="B39:D39"/>
    </sheetView>
  </sheetViews>
  <sheetFormatPr baseColWidth="10" defaultColWidth="11.44140625" defaultRowHeight="13.8" x14ac:dyDescent="0.25"/>
  <cols>
    <col min="1" max="1" width="3.33203125" style="190" customWidth="1"/>
    <col min="2" max="2" width="13.44140625" style="190" customWidth="1"/>
    <col min="3" max="3" width="38.88671875" style="190" customWidth="1"/>
    <col min="4" max="4" width="9.6640625" style="190" customWidth="1"/>
    <col min="5" max="5" width="12" style="190" bestFit="1" customWidth="1"/>
    <col min="6" max="6" width="12.6640625" style="190" customWidth="1"/>
    <col min="7" max="7" width="5.6640625" style="190" customWidth="1"/>
    <col min="8" max="8" width="9.6640625" style="190" customWidth="1"/>
    <col min="9" max="9" width="16.88671875" style="190" customWidth="1"/>
    <col min="10" max="10" width="11.44140625" style="190"/>
    <col min="11" max="12" width="0" style="190" hidden="1" customWidth="1"/>
    <col min="13" max="13" width="16.33203125" style="190" hidden="1" customWidth="1"/>
    <col min="14" max="16" width="0" style="190" hidden="1" customWidth="1"/>
    <col min="17" max="16384" width="11.44140625" style="190"/>
  </cols>
  <sheetData>
    <row r="1" spans="2:11" ht="28.5" customHeight="1" thickBot="1" x14ac:dyDescent="0.3"/>
    <row r="2" spans="2:11" ht="13.95" customHeight="1" x14ac:dyDescent="0.25">
      <c r="B2" s="560" t="str">
        <f>+'[2]2- COMP BASICA'!B2</f>
        <v>REPARACIONES LOCATIVAS LABORATORIO GENETICA REGIONAL NOR OCCIDENTE DEL INSTITUTO NACIONAL DE MEDICINA LEGAL Y CIENCIAS FORENSES.</v>
      </c>
      <c r="C2" s="561"/>
      <c r="D2" s="561"/>
      <c r="E2" s="561"/>
      <c r="F2" s="561"/>
      <c r="G2" s="561"/>
      <c r="H2" s="271" t="s">
        <v>62</v>
      </c>
      <c r="I2" s="270" t="str">
        <f>+'[2]BASE DEL PRESUPUESTO'!$D$134</f>
        <v>BASES Y PISOS</v>
      </c>
    </row>
    <row r="3" spans="2:11" x14ac:dyDescent="0.25">
      <c r="B3" s="562"/>
      <c r="C3" s="563"/>
      <c r="D3" s="563"/>
      <c r="E3" s="563"/>
      <c r="F3" s="563"/>
      <c r="G3" s="563"/>
      <c r="H3" s="269" t="s">
        <v>63</v>
      </c>
      <c r="I3" s="307" t="str">
        <f>+'[2]BASE DEL PRESUPUESTO'!C135</f>
        <v>5.1</v>
      </c>
    </row>
    <row r="4" spans="2:11" ht="78" customHeight="1" thickBot="1" x14ac:dyDescent="0.3">
      <c r="B4" s="267" t="s">
        <v>64</v>
      </c>
      <c r="C4" s="564" t="str">
        <f>+'[2]BASE DEL PRESUPUESTO'!D135</f>
        <v>Construcción de guarda escoba media caña en granito lavado de 0,10 m. x 0,10 m., R=0,02 m. embebida en muros y piso, espesor mínimo de 2.5 cm. color igual o similar al color del piso.   Incluye dilatación en PVC, cortes con pulidora, sellado de bordes, 2 grafiles longitudinales anclados cada 50 cm, chazos y tornillos y todos los trabajos, materiales y elementos necesarios para su correcta instalación y funcionamiento.  Incluye cargue y retiro de sobrantes a botadero autorizado</v>
      </c>
      <c r="D4" s="565"/>
      <c r="E4" s="565"/>
      <c r="F4" s="565"/>
      <c r="G4" s="565"/>
      <c r="H4" s="266" t="s">
        <v>65</v>
      </c>
      <c r="I4" s="265" t="str">
        <f>+'[2]BASE DEL PRESUPUESTO'!E135</f>
        <v>M</v>
      </c>
      <c r="K4" s="190" t="s">
        <v>103</v>
      </c>
    </row>
    <row r="5" spans="2:11" x14ac:dyDescent="0.25">
      <c r="B5" s="264"/>
      <c r="C5" s="129"/>
      <c r="D5" s="129"/>
      <c r="E5" s="263"/>
      <c r="F5" s="262"/>
      <c r="G5" s="129"/>
      <c r="H5" s="129"/>
      <c r="I5" s="144"/>
    </row>
    <row r="6" spans="2:11" ht="14.4" thickBot="1" x14ac:dyDescent="0.3">
      <c r="B6" s="128" t="s">
        <v>66</v>
      </c>
      <c r="C6" s="129"/>
      <c r="D6" s="129"/>
      <c r="E6" s="211"/>
      <c r="F6" s="249"/>
      <c r="G6" s="132"/>
      <c r="H6" s="132"/>
      <c r="I6" s="133"/>
    </row>
    <row r="7" spans="2:11" x14ac:dyDescent="0.25">
      <c r="B7" s="533" t="s">
        <v>11</v>
      </c>
      <c r="C7" s="534"/>
      <c r="D7" s="135" t="s">
        <v>65</v>
      </c>
      <c r="E7" s="255" t="s">
        <v>67</v>
      </c>
      <c r="F7" s="248" t="s">
        <v>68</v>
      </c>
      <c r="G7" s="534" t="s">
        <v>69</v>
      </c>
      <c r="H7" s="535"/>
      <c r="I7" s="138"/>
    </row>
    <row r="8" spans="2:11" x14ac:dyDescent="0.25">
      <c r="B8" s="536" t="s">
        <v>28</v>
      </c>
      <c r="C8" s="537"/>
      <c r="D8" s="140" t="s">
        <v>29</v>
      </c>
      <c r="E8" s="141">
        <v>1</v>
      </c>
      <c r="F8" s="257">
        <f>ROUND(I26*10%,0)</f>
        <v>4702</v>
      </c>
      <c r="G8" s="652">
        <f>ROUND(E8*F8,0)</f>
        <v>4702</v>
      </c>
      <c r="H8" s="653"/>
      <c r="I8" s="144"/>
    </row>
    <row r="9" spans="2:11" ht="14.4" thickBot="1" x14ac:dyDescent="0.3">
      <c r="B9" s="579" t="str">
        <f>+'[2]2- COMP BASICA'!B534</f>
        <v>PULIDORA ELECTRICA 9"</v>
      </c>
      <c r="C9" s="580"/>
      <c r="D9" s="145" t="s">
        <v>94</v>
      </c>
      <c r="E9" s="208">
        <v>5.5555555555555552E-2</v>
      </c>
      <c r="F9" s="256">
        <f>+'[2]2- COMP BASICA'!R534</f>
        <v>31628.671801107961</v>
      </c>
      <c r="G9" s="824">
        <f>ROUND(E9*F9,0)</f>
        <v>1757</v>
      </c>
      <c r="H9" s="825"/>
      <c r="I9" s="133"/>
    </row>
    <row r="10" spans="2:11" ht="14.4" thickBot="1" x14ac:dyDescent="0.3">
      <c r="B10" s="148"/>
      <c r="C10" s="132"/>
      <c r="D10" s="129"/>
      <c r="E10" s="211"/>
      <c r="F10" s="249"/>
      <c r="G10" s="655" t="s">
        <v>71</v>
      </c>
      <c r="H10" s="656"/>
      <c r="I10" s="150">
        <f>+(SUM(G8:H9))</f>
        <v>6459</v>
      </c>
    </row>
    <row r="11" spans="2:11" ht="14.4" thickBot="1" x14ac:dyDescent="0.3">
      <c r="B11" s="128" t="s">
        <v>72</v>
      </c>
      <c r="C11" s="132"/>
      <c r="D11" s="129"/>
      <c r="E11" s="211"/>
      <c r="F11" s="249"/>
      <c r="G11" s="261"/>
      <c r="H11" s="261"/>
      <c r="I11" s="151"/>
    </row>
    <row r="12" spans="2:11" x14ac:dyDescent="0.25">
      <c r="B12" s="533" t="s">
        <v>11</v>
      </c>
      <c r="C12" s="534"/>
      <c r="D12" s="135" t="s">
        <v>65</v>
      </c>
      <c r="E12" s="255" t="s">
        <v>67</v>
      </c>
      <c r="F12" s="248" t="s">
        <v>68</v>
      </c>
      <c r="G12" s="643" t="s">
        <v>69</v>
      </c>
      <c r="H12" s="644"/>
      <c r="I12" s="152"/>
      <c r="K12" s="190">
        <v>45</v>
      </c>
    </row>
    <row r="13" spans="2:11" x14ac:dyDescent="0.25">
      <c r="B13" s="837" t="str">
        <f>+'[2]2- COMP BASICA'!B31</f>
        <v>AGUA</v>
      </c>
      <c r="C13" s="838"/>
      <c r="D13" s="140" t="s">
        <v>97</v>
      </c>
      <c r="E13" s="141">
        <f>0.32/6</f>
        <v>5.3333333333333337E-2</v>
      </c>
      <c r="F13" s="257">
        <f>+'[2]2- COMP BASICA'!R31</f>
        <v>36.979166666666664</v>
      </c>
      <c r="G13" s="652">
        <f t="shared" ref="G13:G18" si="0">ROUND(E13*F13,0)</f>
        <v>2</v>
      </c>
      <c r="H13" s="653"/>
      <c r="I13" s="259"/>
    </row>
    <row r="14" spans="2:11" ht="14.25" customHeight="1" x14ac:dyDescent="0.25">
      <c r="B14" s="837" t="str">
        <f>+'[2]2- COMP BASICA'!B141</f>
        <v xml:space="preserve">GRANITO BLANCO N° 2 </v>
      </c>
      <c r="C14" s="838"/>
      <c r="D14" s="153" t="s">
        <v>102</v>
      </c>
      <c r="E14" s="260">
        <v>0.06</v>
      </c>
      <c r="F14" s="254">
        <f>+'[2]2- COMP BASICA'!R141</f>
        <v>47684.347536691741</v>
      </c>
      <c r="G14" s="652">
        <f t="shared" si="0"/>
        <v>2861</v>
      </c>
      <c r="H14" s="653"/>
      <c r="I14" s="259"/>
    </row>
    <row r="15" spans="2:11" ht="14.25" customHeight="1" x14ac:dyDescent="0.25">
      <c r="B15" s="837" t="str">
        <f>+'[2]2- COMP BASICA'!B30</f>
        <v>CEMENTO BLANCO</v>
      </c>
      <c r="C15" s="838"/>
      <c r="D15" s="153" t="s">
        <v>95</v>
      </c>
      <c r="E15" s="260">
        <v>4</v>
      </c>
      <c r="F15" s="254">
        <f>+'[2]2- COMP BASICA'!R30</f>
        <v>1976.2100276262706</v>
      </c>
      <c r="G15" s="652">
        <f t="shared" si="0"/>
        <v>7905</v>
      </c>
      <c r="H15" s="653"/>
      <c r="I15" s="259"/>
    </row>
    <row r="16" spans="2:11" x14ac:dyDescent="0.25">
      <c r="B16" s="837" t="str">
        <f>+'[2]2- COMP BASICA'!B139</f>
        <v>MARMOLINA</v>
      </c>
      <c r="C16" s="838"/>
      <c r="D16" s="140" t="s">
        <v>98</v>
      </c>
      <c r="E16" s="141">
        <f>0.5/6</f>
        <v>8.3333333333333329E-2</v>
      </c>
      <c r="F16" s="254">
        <f>+'[2]2- COMP BASICA'!R139</f>
        <v>22271.612065233079</v>
      </c>
      <c r="G16" s="652">
        <f t="shared" si="0"/>
        <v>1856</v>
      </c>
      <c r="H16" s="653"/>
      <c r="I16" s="259"/>
    </row>
    <row r="17" spans="2:9" x14ac:dyDescent="0.25">
      <c r="B17" s="837" t="str">
        <f>+'[2]2- COMP BASICA'!B51</f>
        <v>GRAFIL 4,0MM - 8,0MM</v>
      </c>
      <c r="C17" s="838"/>
      <c r="D17" s="304" t="s">
        <v>73</v>
      </c>
      <c r="E17" s="319">
        <v>1.05</v>
      </c>
      <c r="F17" s="318">
        <f>+'[2]2- COMP BASICA'!R51</f>
        <v>4526.114886882041</v>
      </c>
      <c r="G17" s="652">
        <f t="shared" si="0"/>
        <v>4752</v>
      </c>
      <c r="H17" s="653"/>
      <c r="I17" s="259"/>
    </row>
    <row r="18" spans="2:9" x14ac:dyDescent="0.25">
      <c r="B18" s="837" t="str">
        <f>+'[2]2- COMP BASICA'!B203</f>
        <v>Chazo Aleta 3/16 + Tornillo 6 X1</v>
      </c>
      <c r="C18" s="838"/>
      <c r="D18" s="304" t="s">
        <v>85</v>
      </c>
      <c r="E18" s="317">
        <v>5</v>
      </c>
      <c r="F18" s="316">
        <f>+'[2]2- COMP BASICA'!R203</f>
        <v>171.50801730531433</v>
      </c>
      <c r="G18" s="652">
        <f t="shared" si="0"/>
        <v>858</v>
      </c>
      <c r="H18" s="653"/>
      <c r="I18" s="259"/>
    </row>
    <row r="19" spans="2:9" ht="14.4" thickBot="1" x14ac:dyDescent="0.3">
      <c r="B19" s="844" t="str">
        <f>+'[2]2- COMP BASICA'!B148</f>
        <v>DILATACION PLASTICA</v>
      </c>
      <c r="C19" s="845"/>
      <c r="D19" s="145" t="s">
        <v>73</v>
      </c>
      <c r="E19" s="208">
        <v>1.02</v>
      </c>
      <c r="F19" s="252">
        <f>+'[2]2- COMP BASICA'!R148</f>
        <v>3877.4605091477079</v>
      </c>
      <c r="G19" s="661">
        <f>E19*F19</f>
        <v>3955.0097193306619</v>
      </c>
      <c r="H19" s="662"/>
      <c r="I19" s="151"/>
    </row>
    <row r="20" spans="2:9" ht="14.4" thickBot="1" x14ac:dyDescent="0.3">
      <c r="B20" s="148"/>
      <c r="C20" s="132"/>
      <c r="D20" s="129"/>
      <c r="E20" s="211"/>
      <c r="F20" s="249"/>
      <c r="G20" s="554" t="s">
        <v>71</v>
      </c>
      <c r="H20" s="555"/>
      <c r="I20" s="150">
        <f>SUM(G13:H19)</f>
        <v>22189.009719330661</v>
      </c>
    </row>
    <row r="21" spans="2:9" ht="14.4" thickBot="1" x14ac:dyDescent="0.3">
      <c r="B21" s="128" t="s">
        <v>74</v>
      </c>
      <c r="C21" s="132"/>
      <c r="D21" s="129"/>
      <c r="E21" s="211"/>
      <c r="F21" s="249"/>
      <c r="G21" s="132"/>
      <c r="H21" s="132"/>
      <c r="I21" s="151"/>
    </row>
    <row r="22" spans="2:9" x14ac:dyDescent="0.25">
      <c r="B22" s="533" t="s">
        <v>11</v>
      </c>
      <c r="C22" s="534"/>
      <c r="D22" s="135" t="s">
        <v>65</v>
      </c>
      <c r="E22" s="248" t="s">
        <v>75</v>
      </c>
      <c r="F22" s="135" t="s">
        <v>76</v>
      </c>
      <c r="G22" s="534" t="s">
        <v>77</v>
      </c>
      <c r="H22" s="535"/>
      <c r="I22" s="162"/>
    </row>
    <row r="23" spans="2:9" x14ac:dyDescent="0.25">
      <c r="B23" s="536" t="str">
        <f>+'[2]1- CUADRILLAS'!A42</f>
        <v>CUADRILLA AA (ALBAÑILERIA)</v>
      </c>
      <c r="C23" s="537"/>
      <c r="D23" s="163" t="s">
        <v>78</v>
      </c>
      <c r="E23" s="164">
        <f>+'[2]1- CUADRILLAS'!D42</f>
        <v>42800</v>
      </c>
      <c r="F23" s="199">
        <v>0.92664396887969791</v>
      </c>
      <c r="G23" s="572">
        <f>F23*E23</f>
        <v>39660.36186805107</v>
      </c>
      <c r="H23" s="573"/>
      <c r="I23" s="162"/>
    </row>
    <row r="24" spans="2:9" ht="14.4" thickBot="1" x14ac:dyDescent="0.3">
      <c r="B24" s="837" t="str">
        <f>+'[2]2- COMP BASICA'!B573</f>
        <v>PULIDORA PISO + OPERARIO</v>
      </c>
      <c r="C24" s="838"/>
      <c r="D24" s="140" t="s">
        <v>78</v>
      </c>
      <c r="E24" s="164">
        <f>+'[2]2- COMP BASICA'!R573</f>
        <v>7942.6</v>
      </c>
      <c r="F24" s="199">
        <f>+F23</f>
        <v>0.92664396887969791</v>
      </c>
      <c r="G24" s="661">
        <f>E24*F24</f>
        <v>7359.962387223889</v>
      </c>
      <c r="H24" s="662"/>
      <c r="I24" s="151"/>
    </row>
    <row r="25" spans="2:9" ht="14.4" thickBot="1" x14ac:dyDescent="0.3">
      <c r="B25" s="814"/>
      <c r="C25" s="815"/>
      <c r="D25" s="258"/>
      <c r="E25" s="247"/>
      <c r="F25" s="171"/>
      <c r="G25" s="816"/>
      <c r="H25" s="817"/>
      <c r="I25" s="151"/>
    </row>
    <row r="26" spans="2:9" ht="14.4" thickBot="1" x14ac:dyDescent="0.3">
      <c r="B26" s="169"/>
      <c r="C26" s="132"/>
      <c r="D26" s="129"/>
      <c r="E26" s="211"/>
      <c r="F26" s="249"/>
      <c r="G26" s="554" t="s">
        <v>71</v>
      </c>
      <c r="H26" s="555"/>
      <c r="I26" s="150">
        <f>+SUM(G23:H25)</f>
        <v>47020.324255274958</v>
      </c>
    </row>
    <row r="27" spans="2:9" ht="14.4" thickBot="1" x14ac:dyDescent="0.3">
      <c r="B27" s="128" t="s">
        <v>79</v>
      </c>
      <c r="C27" s="160"/>
      <c r="D27" s="129"/>
      <c r="E27" s="211"/>
      <c r="F27" s="249"/>
      <c r="G27" s="132"/>
      <c r="H27" s="132"/>
      <c r="I27" s="151"/>
    </row>
    <row r="28" spans="2:9" x14ac:dyDescent="0.25">
      <c r="B28" s="533" t="s">
        <v>11</v>
      </c>
      <c r="C28" s="534"/>
      <c r="D28" s="135" t="s">
        <v>65</v>
      </c>
      <c r="E28" s="248" t="s">
        <v>75</v>
      </c>
      <c r="F28" s="135" t="s">
        <v>76</v>
      </c>
      <c r="G28" s="534" t="s">
        <v>77</v>
      </c>
      <c r="H28" s="535"/>
      <c r="I28" s="162"/>
    </row>
    <row r="29" spans="2:9" ht="14.4" thickBot="1" x14ac:dyDescent="0.3">
      <c r="B29" s="576"/>
      <c r="C29" s="577"/>
      <c r="D29" s="166"/>
      <c r="E29" s="251"/>
      <c r="F29" s="250"/>
      <c r="G29" s="577"/>
      <c r="H29" s="578"/>
      <c r="I29" s="151"/>
    </row>
    <row r="30" spans="2:9" ht="14.4" thickBot="1" x14ac:dyDescent="0.3">
      <c r="B30" s="172"/>
      <c r="C30" s="173"/>
      <c r="D30" s="174"/>
      <c r="E30" s="246"/>
      <c r="F30" s="245"/>
      <c r="G30" s="593" t="s">
        <v>71</v>
      </c>
      <c r="H30" s="594"/>
      <c r="I30" s="150">
        <f>ROUND(SUM(G29:H29),0)</f>
        <v>0</v>
      </c>
    </row>
    <row r="31" spans="2:9" ht="14.4" thickBot="1" x14ac:dyDescent="0.3">
      <c r="B31" s="148"/>
      <c r="C31" s="132"/>
      <c r="D31" s="129"/>
      <c r="E31" s="244"/>
      <c r="F31" s="243"/>
      <c r="G31" s="132"/>
      <c r="H31" s="179"/>
      <c r="I31" s="180"/>
    </row>
    <row r="32" spans="2:9" ht="14.4" thickBot="1" x14ac:dyDescent="0.3">
      <c r="B32" s="181"/>
      <c r="C32" s="182"/>
      <c r="D32" s="183"/>
      <c r="E32" s="217"/>
      <c r="F32" s="601" t="s">
        <v>80</v>
      </c>
      <c r="G32" s="601"/>
      <c r="H32" s="602"/>
      <c r="I32" s="216">
        <f>+(SUM(I10:I30))</f>
        <v>75668.333974605615</v>
      </c>
    </row>
    <row r="33" spans="2:9" ht="15" customHeight="1" thickBot="1" x14ac:dyDescent="0.3">
      <c r="B33" s="186"/>
      <c r="C33" s="187"/>
      <c r="D33" s="188"/>
      <c r="E33" s="549" t="s">
        <v>86</v>
      </c>
      <c r="F33" s="550"/>
      <c r="G33" s="550"/>
      <c r="H33" s="550"/>
      <c r="I33" s="203">
        <f>+SUM(I34:I37)</f>
        <v>22662.666025394385</v>
      </c>
    </row>
    <row r="34" spans="2:9" ht="13.5" customHeight="1" x14ac:dyDescent="0.25">
      <c r="B34" s="196"/>
      <c r="C34" s="197"/>
      <c r="D34" s="193"/>
      <c r="E34" s="551" t="s">
        <v>87</v>
      </c>
      <c r="F34" s="552"/>
      <c r="G34" s="553"/>
      <c r="H34" s="204">
        <v>0.23</v>
      </c>
      <c r="I34" s="205">
        <f>I32*H34</f>
        <v>17403.716814159292</v>
      </c>
    </row>
    <row r="35" spans="2:9" x14ac:dyDescent="0.25">
      <c r="B35" s="196"/>
      <c r="C35" s="197"/>
      <c r="D35" s="193"/>
      <c r="E35" s="521" t="s">
        <v>88</v>
      </c>
      <c r="F35" s="522"/>
      <c r="G35" s="523"/>
      <c r="H35" s="206">
        <v>0.01</v>
      </c>
      <c r="I35" s="207">
        <f>I32*H35</f>
        <v>756.68333974605616</v>
      </c>
    </row>
    <row r="36" spans="2:9" x14ac:dyDescent="0.25">
      <c r="B36" s="196"/>
      <c r="C36" s="197"/>
      <c r="D36" s="193"/>
      <c r="E36" s="521" t="s">
        <v>89</v>
      </c>
      <c r="F36" s="522"/>
      <c r="G36" s="523"/>
      <c r="H36" s="206">
        <v>0.05</v>
      </c>
      <c r="I36" s="207">
        <f>I32*H36</f>
        <v>3783.416698730281</v>
      </c>
    </row>
    <row r="37" spans="2:9" ht="14.4" thickBot="1" x14ac:dyDescent="0.3">
      <c r="B37" s="196"/>
      <c r="C37" s="197"/>
      <c r="D37" s="193"/>
      <c r="E37" s="544" t="s">
        <v>90</v>
      </c>
      <c r="F37" s="545"/>
      <c r="G37" s="546"/>
      <c r="H37" s="209">
        <v>0.19</v>
      </c>
      <c r="I37" s="207">
        <f>H37*I36</f>
        <v>718.84917275875341</v>
      </c>
    </row>
    <row r="38" spans="2:9" ht="14.4" thickBot="1" x14ac:dyDescent="0.3">
      <c r="B38" s="196"/>
      <c r="C38" s="197"/>
      <c r="D38" s="193"/>
      <c r="E38" s="547" t="s">
        <v>91</v>
      </c>
      <c r="F38" s="548"/>
      <c r="G38" s="548"/>
      <c r="H38" s="548"/>
      <c r="I38" s="210">
        <f>ROUND(I32+I33,0)</f>
        <v>98331</v>
      </c>
    </row>
    <row r="39" spans="2:9" x14ac:dyDescent="0.25">
      <c r="B39" s="196"/>
      <c r="C39" s="197"/>
      <c r="D39" s="193"/>
      <c r="E39" s="246"/>
      <c r="F39" s="149"/>
      <c r="G39" s="149"/>
      <c r="H39" s="149"/>
      <c r="I39" s="189"/>
    </row>
    <row r="40" spans="2:9" x14ac:dyDescent="0.25">
      <c r="B40" s="196"/>
      <c r="C40" s="197"/>
      <c r="D40" s="193"/>
      <c r="E40" s="211"/>
      <c r="F40" s="212"/>
      <c r="G40" s="212"/>
      <c r="H40" s="212"/>
      <c r="I40" s="213"/>
    </row>
    <row r="41" spans="2:9" x14ac:dyDescent="0.25">
      <c r="B41" s="191"/>
      <c r="C41" s="192"/>
      <c r="D41" s="193"/>
      <c r="E41" s="211"/>
      <c r="F41" s="194"/>
      <c r="G41" s="194"/>
      <c r="H41" s="194"/>
      <c r="I41" s="195"/>
    </row>
    <row r="42" spans="2:9" x14ac:dyDescent="0.25">
      <c r="B42" s="196" t="s">
        <v>81</v>
      </c>
      <c r="C42" s="197"/>
      <c r="D42" s="193"/>
      <c r="E42" s="211"/>
      <c r="F42" s="632" t="s">
        <v>82</v>
      </c>
      <c r="G42" s="632"/>
      <c r="H42" s="632"/>
      <c r="I42" s="633"/>
    </row>
    <row r="43" spans="2:9" ht="14.4" thickBot="1" x14ac:dyDescent="0.3">
      <c r="B43" s="181" t="s">
        <v>83</v>
      </c>
      <c r="C43" s="182"/>
      <c r="D43" s="183"/>
      <c r="E43" s="242"/>
      <c r="F43" s="570" t="s">
        <v>84</v>
      </c>
      <c r="G43" s="570"/>
      <c r="H43" s="570"/>
      <c r="I43" s="571"/>
    </row>
    <row r="44" spans="2:9" s="314" customFormat="1" ht="16.5" customHeight="1" thickBot="1" x14ac:dyDescent="0.35">
      <c r="B44" s="299"/>
      <c r="C44" s="197"/>
      <c r="D44" s="193"/>
      <c r="E44" s="315"/>
      <c r="F44" s="315"/>
      <c r="G44" s="315"/>
      <c r="H44" s="315"/>
      <c r="I44" s="296"/>
    </row>
    <row r="45" spans="2:9" ht="14.25" customHeight="1" x14ac:dyDescent="0.25">
      <c r="B45" s="524" t="str">
        <f>+'[2]2- COMP BASICA'!B2</f>
        <v>REPARACIONES LOCATIVAS LABORATORIO GENETICA REGIONAL NOR OCCIDENTE DEL INSTITUTO NACIONAL DE MEDICINA LEGAL Y CIENCIAS FORENSES.</v>
      </c>
      <c r="C45" s="525"/>
      <c r="D45" s="525"/>
      <c r="E45" s="525"/>
      <c r="F45" s="525"/>
      <c r="G45" s="526"/>
      <c r="H45" s="271" t="s">
        <v>62</v>
      </c>
      <c r="I45" s="270" t="str">
        <f>+'[2]BASE DEL PRESUPUESTO'!$D$134</f>
        <v>BASES Y PISOS</v>
      </c>
    </row>
    <row r="46" spans="2:9" x14ac:dyDescent="0.25">
      <c r="B46" s="527"/>
      <c r="C46" s="528"/>
      <c r="D46" s="528"/>
      <c r="E46" s="528"/>
      <c r="F46" s="528"/>
      <c r="G46" s="529"/>
      <c r="H46" s="269" t="s">
        <v>63</v>
      </c>
      <c r="I46" s="307" t="str">
        <f>+'[2]BASE DEL PRESUPUESTO'!C136</f>
        <v>5.2</v>
      </c>
    </row>
    <row r="47" spans="2:9" ht="30.75" customHeight="1" thickBot="1" x14ac:dyDescent="0.3">
      <c r="B47" s="267" t="s">
        <v>64</v>
      </c>
      <c r="C47" s="841" t="str">
        <f>+'[2]BASE DEL PRESUPUESTO'!D136</f>
        <v>Boca puerta acabado en granito lavado, color a escoger, Incluye dilatación plástica, ancho de 0.15 a 0.30 m,</v>
      </c>
      <c r="D47" s="842"/>
      <c r="E47" s="842"/>
      <c r="F47" s="842"/>
      <c r="G47" s="843"/>
      <c r="H47" s="266" t="s">
        <v>65</v>
      </c>
      <c r="I47" s="265" t="str">
        <f>+'[2]BASE DEL PRESUPUESTO'!E136</f>
        <v>M</v>
      </c>
    </row>
    <row r="48" spans="2:9" x14ac:dyDescent="0.25">
      <c r="B48" s="264"/>
      <c r="C48" s="129"/>
      <c r="D48" s="129"/>
      <c r="E48" s="263"/>
      <c r="F48" s="262"/>
      <c r="G48" s="129"/>
      <c r="H48" s="129"/>
      <c r="I48" s="144"/>
    </row>
    <row r="49" spans="2:11" ht="14.4" thickBot="1" x14ac:dyDescent="0.3">
      <c r="B49" s="128" t="s">
        <v>66</v>
      </c>
      <c r="C49" s="129"/>
      <c r="D49" s="129"/>
      <c r="E49" s="211"/>
      <c r="F49" s="249"/>
      <c r="G49" s="132"/>
      <c r="H49" s="132"/>
      <c r="I49" s="133"/>
    </row>
    <row r="50" spans="2:11" x14ac:dyDescent="0.25">
      <c r="B50" s="533" t="s">
        <v>11</v>
      </c>
      <c r="C50" s="534"/>
      <c r="D50" s="135" t="s">
        <v>65</v>
      </c>
      <c r="E50" s="255" t="s">
        <v>67</v>
      </c>
      <c r="F50" s="248" t="s">
        <v>68</v>
      </c>
      <c r="G50" s="534" t="s">
        <v>69</v>
      </c>
      <c r="H50" s="535"/>
      <c r="I50" s="138"/>
    </row>
    <row r="51" spans="2:11" x14ac:dyDescent="0.25">
      <c r="B51" s="536" t="s">
        <v>28</v>
      </c>
      <c r="C51" s="537"/>
      <c r="D51" s="140" t="s">
        <v>29</v>
      </c>
      <c r="E51" s="141">
        <v>1</v>
      </c>
      <c r="F51" s="257">
        <f>+(I70*10%)</f>
        <v>2329.8875060493065</v>
      </c>
      <c r="G51" s="652">
        <f>ROUND(E51*F51,0)</f>
        <v>2330</v>
      </c>
      <c r="H51" s="653"/>
      <c r="I51" s="144"/>
    </row>
    <row r="52" spans="2:11" ht="14.4" thickBot="1" x14ac:dyDescent="0.3">
      <c r="B52" s="536" t="str">
        <f>+'[2]2- COMP BASICA'!B534</f>
        <v>PULIDORA ELECTRICA 9"</v>
      </c>
      <c r="C52" s="537"/>
      <c r="D52" s="145" t="s">
        <v>94</v>
      </c>
      <c r="E52" s="208">
        <v>5.5555555555555552E-2</v>
      </c>
      <c r="F52" s="256">
        <f>+'[2]2- COMP BASICA'!R534</f>
        <v>31628.671801107961</v>
      </c>
      <c r="G52" s="839">
        <f>+F52*E52</f>
        <v>1757.1484333948865</v>
      </c>
      <c r="H52" s="840"/>
      <c r="I52" s="133"/>
    </row>
    <row r="53" spans="2:11" ht="14.4" thickBot="1" x14ac:dyDescent="0.3">
      <c r="B53" s="148"/>
      <c r="C53" s="132"/>
      <c r="D53" s="129"/>
      <c r="E53" s="211"/>
      <c r="F53" s="249"/>
      <c r="G53" s="655" t="s">
        <v>71</v>
      </c>
      <c r="H53" s="656"/>
      <c r="I53" s="150">
        <f>+(SUM(G51:H52))</f>
        <v>4087.1484333948865</v>
      </c>
    </row>
    <row r="54" spans="2:11" ht="14.4" thickBot="1" x14ac:dyDescent="0.3">
      <c r="B54" s="128" t="s">
        <v>72</v>
      </c>
      <c r="C54" s="132"/>
      <c r="D54" s="129"/>
      <c r="E54" s="211"/>
      <c r="F54" s="249"/>
      <c r="G54" s="261"/>
      <c r="H54" s="261"/>
      <c r="I54" s="151"/>
    </row>
    <row r="55" spans="2:11" x14ac:dyDescent="0.25">
      <c r="B55" s="533" t="s">
        <v>11</v>
      </c>
      <c r="C55" s="534"/>
      <c r="D55" s="135" t="s">
        <v>65</v>
      </c>
      <c r="E55" s="255" t="s">
        <v>67</v>
      </c>
      <c r="F55" s="248" t="s">
        <v>68</v>
      </c>
      <c r="G55" s="643" t="s">
        <v>69</v>
      </c>
      <c r="H55" s="644"/>
      <c r="I55" s="152"/>
      <c r="K55" s="190">
        <v>2</v>
      </c>
    </row>
    <row r="56" spans="2:11" x14ac:dyDescent="0.25">
      <c r="B56" s="837" t="str">
        <f>+'[2]2- COMP BASICA'!B31</f>
        <v>AGUA</v>
      </c>
      <c r="C56" s="838"/>
      <c r="D56" s="140" t="s">
        <v>97</v>
      </c>
      <c r="E56" s="141">
        <v>3.7</v>
      </c>
      <c r="F56" s="257">
        <f>+'[2]2- COMP BASICA'!R31</f>
        <v>36.979166666666664</v>
      </c>
      <c r="G56" s="652">
        <f t="shared" ref="G56:G62" si="1">ROUND(E56*F56,0)</f>
        <v>137</v>
      </c>
      <c r="H56" s="653"/>
      <c r="I56" s="259"/>
    </row>
    <row r="57" spans="2:11" ht="13.95" customHeight="1" x14ac:dyDescent="0.25">
      <c r="B57" s="835" t="str">
        <f>+'[2]2- COMP BASICA'!B10</f>
        <v>ARENA DE PEÑA</v>
      </c>
      <c r="C57" s="836"/>
      <c r="D57" s="153" t="s">
        <v>93</v>
      </c>
      <c r="E57" s="260">
        <v>7.0000000000000007E-2</v>
      </c>
      <c r="F57" s="254">
        <f>+'[2]2- COMP BASICA'!R10</f>
        <v>103699.59432305061</v>
      </c>
      <c r="G57" s="652">
        <f t="shared" si="1"/>
        <v>7259</v>
      </c>
      <c r="H57" s="653"/>
      <c r="I57" s="259"/>
    </row>
    <row r="58" spans="2:11" ht="13.95" customHeight="1" x14ac:dyDescent="0.25">
      <c r="B58" s="835" t="str">
        <f>+'[2]2- COMP BASICA'!B30</f>
        <v>CEMENTO BLANCO</v>
      </c>
      <c r="C58" s="836"/>
      <c r="D58" s="153" t="s">
        <v>95</v>
      </c>
      <c r="E58" s="260">
        <v>10.5</v>
      </c>
      <c r="F58" s="254">
        <f>+'[2]2- COMP BASICA'!R30</f>
        <v>1976.2100276262706</v>
      </c>
      <c r="G58" s="652">
        <f t="shared" si="1"/>
        <v>20750</v>
      </c>
      <c r="H58" s="653"/>
      <c r="I58" s="259"/>
    </row>
    <row r="59" spans="2:11" x14ac:dyDescent="0.25">
      <c r="B59" s="837" t="str">
        <f>+'[2]2- COMP BASICA'!B29</f>
        <v>CEMENTO GRIS</v>
      </c>
      <c r="C59" s="838"/>
      <c r="D59" s="140" t="s">
        <v>95</v>
      </c>
      <c r="E59" s="141">
        <v>12</v>
      </c>
      <c r="F59" s="254">
        <f>+'[2]2- COMP BASICA'!R29</f>
        <v>707.46354076334092</v>
      </c>
      <c r="G59" s="652">
        <f t="shared" si="1"/>
        <v>8490</v>
      </c>
      <c r="H59" s="653"/>
      <c r="I59" s="259"/>
    </row>
    <row r="60" spans="2:11" x14ac:dyDescent="0.25">
      <c r="B60" s="837" t="str">
        <f>+'[2]2- COMP BASICA'!B151</f>
        <v>MINERAL BLANCO ZINC</v>
      </c>
      <c r="C60" s="838"/>
      <c r="D60" s="140" t="s">
        <v>101</v>
      </c>
      <c r="E60" s="141">
        <v>0.15</v>
      </c>
      <c r="F60" s="254">
        <f>+'[2]2- COMP BASICA'!R151</f>
        <v>11623.831308110595</v>
      </c>
      <c r="G60" s="652">
        <f t="shared" si="1"/>
        <v>1744</v>
      </c>
      <c r="H60" s="653"/>
      <c r="I60" s="259"/>
    </row>
    <row r="61" spans="2:11" ht="14.25" customHeight="1" x14ac:dyDescent="0.25">
      <c r="B61" s="837" t="str">
        <f>+'[2]2- COMP BASICA'!B148</f>
        <v>DILATACION PLASTICA</v>
      </c>
      <c r="C61" s="838"/>
      <c r="D61" s="140" t="s">
        <v>16</v>
      </c>
      <c r="E61" s="141">
        <v>2</v>
      </c>
      <c r="F61" s="254">
        <f>+'[2]2- COMP BASICA'!R148</f>
        <v>3877.4605091477079</v>
      </c>
      <c r="G61" s="652">
        <f t="shared" si="1"/>
        <v>7755</v>
      </c>
      <c r="H61" s="653"/>
      <c r="I61" s="259"/>
    </row>
    <row r="62" spans="2:11" x14ac:dyDescent="0.25">
      <c r="B62" s="837" t="str">
        <f>+'[2]2- COMP BASICA'!B141</f>
        <v xml:space="preserve">GRANITO BLANCO N° 2 </v>
      </c>
      <c r="C62" s="838"/>
      <c r="D62" s="140" t="s">
        <v>98</v>
      </c>
      <c r="E62" s="141">
        <v>0.38</v>
      </c>
      <c r="F62" s="257">
        <f>+'[2]2- COMP BASICA'!R141</f>
        <v>47684.347536691741</v>
      </c>
      <c r="G62" s="652">
        <f t="shared" si="1"/>
        <v>18120</v>
      </c>
      <c r="H62" s="653"/>
      <c r="I62" s="259"/>
    </row>
    <row r="63" spans="2:11" ht="14.4" thickBot="1" x14ac:dyDescent="0.3">
      <c r="B63" s="157" t="str">
        <f>+'[2]2- COMP BASICA'!B139</f>
        <v>MARMOLINA</v>
      </c>
      <c r="C63" s="224"/>
      <c r="D63" s="145" t="s">
        <v>98</v>
      </c>
      <c r="E63" s="208">
        <v>0.25</v>
      </c>
      <c r="F63" s="256">
        <f>+'[2]2- COMP BASICA'!R139</f>
        <v>22271.612065233079</v>
      </c>
      <c r="G63" s="661">
        <f>E63*F63</f>
        <v>5567.9030163082698</v>
      </c>
      <c r="H63" s="662"/>
      <c r="I63" s="151"/>
    </row>
    <row r="64" spans="2:11" ht="14.4" thickBot="1" x14ac:dyDescent="0.3">
      <c r="B64" s="148"/>
      <c r="C64" s="132"/>
      <c r="D64" s="129"/>
      <c r="E64" s="211"/>
      <c r="F64" s="249"/>
      <c r="G64" s="554" t="s">
        <v>71</v>
      </c>
      <c r="H64" s="555"/>
      <c r="I64" s="150">
        <f>SUM(G56:H63)</f>
        <v>69822.903016308264</v>
      </c>
    </row>
    <row r="65" spans="2:9" ht="14.4" thickBot="1" x14ac:dyDescent="0.3">
      <c r="B65" s="128" t="s">
        <v>74</v>
      </c>
      <c r="C65" s="132"/>
      <c r="D65" s="129"/>
      <c r="E65" s="211"/>
      <c r="F65" s="249"/>
      <c r="G65" s="132"/>
      <c r="H65" s="132"/>
      <c r="I65" s="151"/>
    </row>
    <row r="66" spans="2:9" x14ac:dyDescent="0.25">
      <c r="B66" s="533" t="s">
        <v>11</v>
      </c>
      <c r="C66" s="534"/>
      <c r="D66" s="135" t="s">
        <v>65</v>
      </c>
      <c r="E66" s="248" t="s">
        <v>75</v>
      </c>
      <c r="F66" s="135" t="s">
        <v>76</v>
      </c>
      <c r="G66" s="534" t="s">
        <v>77</v>
      </c>
      <c r="H66" s="535"/>
      <c r="I66" s="162"/>
    </row>
    <row r="67" spans="2:9" x14ac:dyDescent="0.25">
      <c r="B67" s="536" t="str">
        <f>+'[2]1- CUADRILLAS'!A42</f>
        <v>CUADRILLA AA (ALBAÑILERIA)</v>
      </c>
      <c r="C67" s="537"/>
      <c r="D67" s="163" t="s">
        <v>78</v>
      </c>
      <c r="E67" s="164">
        <f>+'[2]1- CUADRILLAS'!D42</f>
        <v>42800</v>
      </c>
      <c r="F67" s="199">
        <v>0.35745035188067908</v>
      </c>
      <c r="G67" s="572">
        <f>F67*E67</f>
        <v>15298.875060493065</v>
      </c>
      <c r="H67" s="573"/>
      <c r="I67" s="162"/>
    </row>
    <row r="68" spans="2:9" x14ac:dyDescent="0.25">
      <c r="B68" s="536" t="s">
        <v>100</v>
      </c>
      <c r="C68" s="537"/>
      <c r="D68" s="140" t="s">
        <v>16</v>
      </c>
      <c r="E68" s="311">
        <v>4000</v>
      </c>
      <c r="F68" s="199">
        <v>2</v>
      </c>
      <c r="G68" s="572">
        <f>F68*E68</f>
        <v>8000</v>
      </c>
      <c r="H68" s="573"/>
      <c r="I68" s="151"/>
    </row>
    <row r="69" spans="2:9" ht="14.4" thickBot="1" x14ac:dyDescent="0.3">
      <c r="B69" s="814"/>
      <c r="C69" s="815"/>
      <c r="D69" s="258"/>
      <c r="E69" s="247"/>
      <c r="F69" s="171"/>
      <c r="G69" s="816"/>
      <c r="H69" s="817"/>
      <c r="I69" s="151"/>
    </row>
    <row r="70" spans="2:9" ht="14.4" thickBot="1" x14ac:dyDescent="0.3">
      <c r="B70" s="169"/>
      <c r="C70" s="132"/>
      <c r="D70" s="129"/>
      <c r="E70" s="211"/>
      <c r="F70" s="249"/>
      <c r="G70" s="554" t="s">
        <v>71</v>
      </c>
      <c r="H70" s="555"/>
      <c r="I70" s="150">
        <f>+SUM(G67:H69)</f>
        <v>23298.875060493065</v>
      </c>
    </row>
    <row r="71" spans="2:9" ht="14.4" thickBot="1" x14ac:dyDescent="0.3">
      <c r="B71" s="128" t="s">
        <v>79</v>
      </c>
      <c r="C71" s="160"/>
      <c r="D71" s="129"/>
      <c r="E71" s="211"/>
      <c r="F71" s="249"/>
      <c r="G71" s="132"/>
      <c r="H71" s="132"/>
      <c r="I71" s="151"/>
    </row>
    <row r="72" spans="2:9" x14ac:dyDescent="0.25">
      <c r="B72" s="533" t="s">
        <v>11</v>
      </c>
      <c r="C72" s="534"/>
      <c r="D72" s="135" t="s">
        <v>65</v>
      </c>
      <c r="E72" s="248" t="s">
        <v>75</v>
      </c>
      <c r="F72" s="135" t="s">
        <v>76</v>
      </c>
      <c r="G72" s="534" t="s">
        <v>77</v>
      </c>
      <c r="H72" s="535"/>
      <c r="I72" s="162"/>
    </row>
    <row r="73" spans="2:9" ht="14.4" thickBot="1" x14ac:dyDescent="0.3">
      <c r="B73" s="576"/>
      <c r="C73" s="577"/>
      <c r="D73" s="166"/>
      <c r="E73" s="251"/>
      <c r="F73" s="250"/>
      <c r="G73" s="577"/>
      <c r="H73" s="578"/>
      <c r="I73" s="151"/>
    </row>
    <row r="74" spans="2:9" ht="14.4" thickBot="1" x14ac:dyDescent="0.3">
      <c r="B74" s="172"/>
      <c r="C74" s="173"/>
      <c r="D74" s="174"/>
      <c r="E74" s="246"/>
      <c r="F74" s="245"/>
      <c r="G74" s="593" t="s">
        <v>71</v>
      </c>
      <c r="H74" s="594"/>
      <c r="I74" s="150">
        <f>+SUM(G73)</f>
        <v>0</v>
      </c>
    </row>
    <row r="75" spans="2:9" ht="14.4" thickBot="1" x14ac:dyDescent="0.3">
      <c r="B75" s="148"/>
      <c r="C75" s="132"/>
      <c r="D75" s="129"/>
      <c r="E75" s="211"/>
      <c r="F75" s="249"/>
      <c r="G75" s="132"/>
      <c r="H75" s="179"/>
      <c r="I75" s="180"/>
    </row>
    <row r="76" spans="2:9" ht="14.4" thickBot="1" x14ac:dyDescent="0.3">
      <c r="B76" s="310"/>
      <c r="C76" s="309"/>
      <c r="D76" s="308"/>
      <c r="E76" s="217"/>
      <c r="F76" s="601" t="s">
        <v>80</v>
      </c>
      <c r="G76" s="601"/>
      <c r="H76" s="602"/>
      <c r="I76" s="216">
        <f>+(SUM(I53:I74))</f>
        <v>97208.926510196223</v>
      </c>
    </row>
    <row r="77" spans="2:9" ht="15" customHeight="1" thickBot="1" x14ac:dyDescent="0.3">
      <c r="B77" s="186"/>
      <c r="C77" s="187"/>
      <c r="D77" s="188"/>
      <c r="E77" s="549" t="s">
        <v>86</v>
      </c>
      <c r="F77" s="550"/>
      <c r="G77" s="550"/>
      <c r="H77" s="550"/>
      <c r="I77" s="203">
        <f>+SUM(I78:I81)</f>
        <v>29114.073489803774</v>
      </c>
    </row>
    <row r="78" spans="2:9" ht="13.5" customHeight="1" x14ac:dyDescent="0.25">
      <c r="B78" s="196"/>
      <c r="C78" s="197"/>
      <c r="D78" s="193"/>
      <c r="E78" s="551" t="s">
        <v>87</v>
      </c>
      <c r="F78" s="552"/>
      <c r="G78" s="553"/>
      <c r="H78" s="204">
        <v>0.23</v>
      </c>
      <c r="I78" s="205">
        <f>I76*H78</f>
        <v>22358.053097345131</v>
      </c>
    </row>
    <row r="79" spans="2:9" x14ac:dyDescent="0.25">
      <c r="B79" s="196"/>
      <c r="C79" s="197"/>
      <c r="D79" s="193"/>
      <c r="E79" s="521" t="s">
        <v>88</v>
      </c>
      <c r="F79" s="522"/>
      <c r="G79" s="523"/>
      <c r="H79" s="206">
        <v>0.01</v>
      </c>
      <c r="I79" s="207">
        <f>I76*H79</f>
        <v>972.08926510196227</v>
      </c>
    </row>
    <row r="80" spans="2:9" x14ac:dyDescent="0.25">
      <c r="B80" s="196"/>
      <c r="C80" s="197"/>
      <c r="D80" s="193"/>
      <c r="E80" s="521" t="s">
        <v>89</v>
      </c>
      <c r="F80" s="522"/>
      <c r="G80" s="523"/>
      <c r="H80" s="206">
        <v>0.05</v>
      </c>
      <c r="I80" s="207">
        <f>I76*H80</f>
        <v>4860.4463255098117</v>
      </c>
    </row>
    <row r="81" spans="2:9" ht="14.4" thickBot="1" x14ac:dyDescent="0.3">
      <c r="B81" s="196"/>
      <c r="C81" s="197"/>
      <c r="D81" s="193"/>
      <c r="E81" s="544" t="s">
        <v>90</v>
      </c>
      <c r="F81" s="545"/>
      <c r="G81" s="546"/>
      <c r="H81" s="209">
        <v>0.19</v>
      </c>
      <c r="I81" s="207">
        <f>H81*I80</f>
        <v>923.48480184686423</v>
      </c>
    </row>
    <row r="82" spans="2:9" ht="14.4" thickBot="1" x14ac:dyDescent="0.3">
      <c r="B82" s="196"/>
      <c r="C82" s="197"/>
      <c r="D82" s="193"/>
      <c r="E82" s="547" t="s">
        <v>91</v>
      </c>
      <c r="F82" s="548"/>
      <c r="G82" s="548"/>
      <c r="H82" s="548"/>
      <c r="I82" s="210">
        <f>ROUND(I76+I77,0)</f>
        <v>126323</v>
      </c>
    </row>
    <row r="83" spans="2:9" x14ac:dyDescent="0.25">
      <c r="B83" s="196"/>
      <c r="C83" s="197"/>
      <c r="D83" s="193"/>
      <c r="E83" s="246"/>
      <c r="F83" s="149"/>
      <c r="G83" s="149"/>
      <c r="H83" s="149"/>
      <c r="I83" s="189"/>
    </row>
    <row r="84" spans="2:9" x14ac:dyDescent="0.25">
      <c r="B84" s="196"/>
      <c r="C84" s="197"/>
      <c r="D84" s="193"/>
      <c r="E84" s="211"/>
      <c r="F84" s="212"/>
      <c r="G84" s="212"/>
      <c r="H84" s="212"/>
      <c r="I84" s="213"/>
    </row>
    <row r="85" spans="2:9" x14ac:dyDescent="0.25">
      <c r="B85" s="191"/>
      <c r="C85" s="192"/>
      <c r="D85" s="193"/>
      <c r="E85" s="211"/>
      <c r="F85" s="194"/>
      <c r="G85" s="194"/>
      <c r="H85" s="194"/>
      <c r="I85" s="195"/>
    </row>
    <row r="86" spans="2:9" x14ac:dyDescent="0.25">
      <c r="B86" s="196" t="s">
        <v>81</v>
      </c>
      <c r="C86" s="197"/>
      <c r="D86" s="193"/>
      <c r="E86" s="211"/>
      <c r="F86" s="632" t="s">
        <v>82</v>
      </c>
      <c r="G86" s="632"/>
      <c r="H86" s="632"/>
      <c r="I86" s="633"/>
    </row>
    <row r="87" spans="2:9" ht="14.4" thickBot="1" x14ac:dyDescent="0.3">
      <c r="B87" s="181" t="s">
        <v>83</v>
      </c>
      <c r="C87" s="182"/>
      <c r="D87" s="183"/>
      <c r="E87" s="242"/>
      <c r="F87" s="570" t="s">
        <v>84</v>
      </c>
      <c r="G87" s="570"/>
      <c r="H87" s="570"/>
      <c r="I87" s="571"/>
    </row>
    <row r="88" spans="2:9" ht="16.5" customHeight="1" thickBot="1" x14ac:dyDescent="0.3"/>
    <row r="89" spans="2:9" ht="13.95" customHeight="1" x14ac:dyDescent="0.25">
      <c r="B89" s="560" t="str">
        <f>+'[2]2- COMP BASICA'!B2</f>
        <v>REPARACIONES LOCATIVAS LABORATORIO GENETICA REGIONAL NOR OCCIDENTE DEL INSTITUTO NACIONAL DE MEDICINA LEGAL Y CIENCIAS FORENSES.</v>
      </c>
      <c r="C89" s="561"/>
      <c r="D89" s="561"/>
      <c r="E89" s="561"/>
      <c r="F89" s="561"/>
      <c r="G89" s="561"/>
      <c r="H89" s="271" t="s">
        <v>62</v>
      </c>
      <c r="I89" s="270" t="str">
        <f>+'[2]BASE DEL PRESUPUESTO'!$D$134</f>
        <v>BASES Y PISOS</v>
      </c>
    </row>
    <row r="90" spans="2:9" x14ac:dyDescent="0.25">
      <c r="B90" s="562"/>
      <c r="C90" s="563"/>
      <c r="D90" s="563"/>
      <c r="E90" s="563"/>
      <c r="F90" s="563"/>
      <c r="G90" s="563"/>
      <c r="H90" s="269" t="s">
        <v>63</v>
      </c>
      <c r="I90" s="307" t="str">
        <f>+'[2]BASE DEL PRESUPUESTO'!C137</f>
        <v>5.3</v>
      </c>
    </row>
    <row r="91" spans="2:9" ht="30.75" customHeight="1" thickBot="1" x14ac:dyDescent="0.3">
      <c r="B91" s="267" t="s">
        <v>64</v>
      </c>
      <c r="C91" s="564" t="str">
        <f>+'[2]BASE DEL PRESUPUESTO'!D137</f>
        <v>Alistado de piso y pendientado en mortero impermeabilizado 1 :3 espesor  hasta 0.08 m, incluye malla tipo gallinero hueco de 1,1/4"</v>
      </c>
      <c r="D91" s="565"/>
      <c r="E91" s="565"/>
      <c r="F91" s="565"/>
      <c r="G91" s="565"/>
      <c r="H91" s="266" t="s">
        <v>65</v>
      </c>
      <c r="I91" s="265" t="str">
        <f>+'[2]BASE DEL PRESUPUESTO'!E137</f>
        <v>M2</v>
      </c>
    </row>
    <row r="92" spans="2:9" x14ac:dyDescent="0.25">
      <c r="B92" s="264"/>
      <c r="C92" s="129"/>
      <c r="D92" s="129"/>
      <c r="E92" s="306"/>
      <c r="F92" s="305"/>
      <c r="G92" s="129"/>
      <c r="H92" s="129"/>
      <c r="I92" s="144"/>
    </row>
    <row r="93" spans="2:9" ht="14.4" thickBot="1" x14ac:dyDescent="0.3">
      <c r="B93" s="128" t="s">
        <v>66</v>
      </c>
      <c r="C93" s="129"/>
      <c r="D93" s="129"/>
      <c r="E93" s="211"/>
      <c r="F93" s="249"/>
      <c r="G93" s="132"/>
      <c r="H93" s="132"/>
      <c r="I93" s="133"/>
    </row>
    <row r="94" spans="2:9" x14ac:dyDescent="0.25">
      <c r="B94" s="533" t="s">
        <v>11</v>
      </c>
      <c r="C94" s="534"/>
      <c r="D94" s="135" t="s">
        <v>65</v>
      </c>
      <c r="E94" s="255" t="s">
        <v>67</v>
      </c>
      <c r="F94" s="248" t="s">
        <v>68</v>
      </c>
      <c r="G94" s="534" t="s">
        <v>69</v>
      </c>
      <c r="H94" s="535"/>
      <c r="I94" s="138"/>
    </row>
    <row r="95" spans="2:9" x14ac:dyDescent="0.25">
      <c r="B95" s="536" t="s">
        <v>28</v>
      </c>
      <c r="C95" s="537"/>
      <c r="D95" s="140" t="s">
        <v>29</v>
      </c>
      <c r="E95" s="301">
        <v>1</v>
      </c>
      <c r="F95" s="257">
        <f>+(G107*10%)</f>
        <v>1125.0521879044384</v>
      </c>
      <c r="G95" s="652">
        <f>+(E95*F95)</f>
        <v>1125.0521879044384</v>
      </c>
      <c r="H95" s="653"/>
      <c r="I95" s="144"/>
    </row>
    <row r="96" spans="2:9" x14ac:dyDescent="0.25">
      <c r="B96" s="595"/>
      <c r="C96" s="596"/>
      <c r="D96" s="304"/>
      <c r="E96" s="303"/>
      <c r="F96" s="302"/>
      <c r="G96" s="652"/>
      <c r="H96" s="653"/>
      <c r="I96" s="144"/>
    </row>
    <row r="97" spans="2:11" ht="14.4" thickBot="1" x14ac:dyDescent="0.3">
      <c r="B97" s="568"/>
      <c r="C97" s="569"/>
      <c r="D97" s="145"/>
      <c r="E97" s="208"/>
      <c r="F97" s="256"/>
      <c r="G97" s="661"/>
      <c r="H97" s="662"/>
      <c r="I97" s="133"/>
    </row>
    <row r="98" spans="2:11" ht="14.4" thickBot="1" x14ac:dyDescent="0.3">
      <c r="B98" s="148"/>
      <c r="C98" s="132"/>
      <c r="D98" s="129"/>
      <c r="E98" s="211"/>
      <c r="F98" s="249"/>
      <c r="G98" s="655" t="s">
        <v>71</v>
      </c>
      <c r="H98" s="656"/>
      <c r="I98" s="150">
        <f>+G95</f>
        <v>1125.0521879044384</v>
      </c>
    </row>
    <row r="99" spans="2:11" ht="14.4" thickBot="1" x14ac:dyDescent="0.3">
      <c r="B99" s="128" t="s">
        <v>72</v>
      </c>
      <c r="C99" s="132"/>
      <c r="D99" s="129"/>
      <c r="E99" s="211"/>
      <c r="F99" s="249"/>
      <c r="G99" s="261"/>
      <c r="H99" s="261"/>
      <c r="I99" s="151"/>
    </row>
    <row r="100" spans="2:11" x14ac:dyDescent="0.25">
      <c r="B100" s="533" t="s">
        <v>11</v>
      </c>
      <c r="C100" s="534"/>
      <c r="D100" s="135" t="s">
        <v>65</v>
      </c>
      <c r="E100" s="255" t="s">
        <v>67</v>
      </c>
      <c r="F100" s="248" t="s">
        <v>68</v>
      </c>
      <c r="G100" s="643" t="s">
        <v>69</v>
      </c>
      <c r="H100" s="644"/>
      <c r="I100" s="152"/>
      <c r="K100" s="190">
        <v>156</v>
      </c>
    </row>
    <row r="101" spans="2:11" x14ac:dyDescent="0.25">
      <c r="B101" s="536" t="str">
        <f>+'[2]2- COMP BASICA'!B37</f>
        <v>MORTERO 1:3 IMPERMEABILIZADO</v>
      </c>
      <c r="C101" s="537"/>
      <c r="D101" s="140" t="s">
        <v>93</v>
      </c>
      <c r="E101" s="301">
        <v>0.04</v>
      </c>
      <c r="F101" s="257">
        <f>+'[2]2- COMP BASICA'!R37</f>
        <v>790112.75063499645</v>
      </c>
      <c r="G101" s="652">
        <f>ROUND(E101*F101,0)</f>
        <v>31605</v>
      </c>
      <c r="H101" s="653"/>
      <c r="I101" s="259"/>
      <c r="K101" s="300"/>
    </row>
    <row r="102" spans="2:11" x14ac:dyDescent="0.25">
      <c r="B102" s="536" t="str">
        <f>+'[2]2- COMP BASICA'!B46</f>
        <v>MALLA GALLINERO 1,80*10 M *1,1/4"</v>
      </c>
      <c r="C102" s="537"/>
      <c r="D102" s="140" t="s">
        <v>96</v>
      </c>
      <c r="E102" s="141">
        <v>1.1000000000000001</v>
      </c>
      <c r="F102" s="257">
        <f>+'[2]2- COMP BASICA'!R46</f>
        <v>2465.8292722733258</v>
      </c>
      <c r="G102" s="652">
        <f>ROUND(E102*F102,0)</f>
        <v>2712</v>
      </c>
      <c r="H102" s="653"/>
      <c r="I102" s="259"/>
    </row>
    <row r="103" spans="2:11" ht="14.4" thickBot="1" x14ac:dyDescent="0.3">
      <c r="B103" s="239"/>
      <c r="C103" s="238"/>
      <c r="D103" s="145"/>
      <c r="E103" s="208"/>
      <c r="F103" s="256"/>
      <c r="G103" s="661"/>
      <c r="H103" s="662"/>
      <c r="I103" s="151"/>
    </row>
    <row r="104" spans="2:11" ht="14.4" thickBot="1" x14ac:dyDescent="0.3">
      <c r="B104" s="148"/>
      <c r="C104" s="132"/>
      <c r="D104" s="129"/>
      <c r="E104" s="211"/>
      <c r="F104" s="249"/>
      <c r="G104" s="554" t="s">
        <v>71</v>
      </c>
      <c r="H104" s="555"/>
      <c r="I104" s="150">
        <f>SUM(G101:H103)</f>
        <v>34317</v>
      </c>
    </row>
    <row r="105" spans="2:11" ht="14.4" thickBot="1" x14ac:dyDescent="0.3">
      <c r="B105" s="128" t="s">
        <v>74</v>
      </c>
      <c r="C105" s="132"/>
      <c r="D105" s="129"/>
      <c r="E105" s="211"/>
      <c r="F105" s="249"/>
      <c r="G105" s="132"/>
      <c r="H105" s="132"/>
      <c r="I105" s="151"/>
    </row>
    <row r="106" spans="2:11" x14ac:dyDescent="0.25">
      <c r="B106" s="533" t="s">
        <v>11</v>
      </c>
      <c r="C106" s="534"/>
      <c r="D106" s="135" t="s">
        <v>65</v>
      </c>
      <c r="E106" s="248" t="s">
        <v>75</v>
      </c>
      <c r="F106" s="135" t="s">
        <v>76</v>
      </c>
      <c r="G106" s="534" t="s">
        <v>77</v>
      </c>
      <c r="H106" s="535"/>
      <c r="I106" s="162"/>
    </row>
    <row r="107" spans="2:11" x14ac:dyDescent="0.25">
      <c r="B107" s="536" t="str">
        <f>+'[2]1- CUADRILLAS'!A42</f>
        <v>CUADRILLA AA (ALBAÑILERIA)</v>
      </c>
      <c r="C107" s="537"/>
      <c r="D107" s="163" t="s">
        <v>24</v>
      </c>
      <c r="E107" s="164">
        <f>+'[2]1- CUADRILLAS'!D42</f>
        <v>42800</v>
      </c>
      <c r="F107" s="199">
        <v>0.26286266072533604</v>
      </c>
      <c r="G107" s="652">
        <f>+E107*F107</f>
        <v>11250.521879044383</v>
      </c>
      <c r="H107" s="653"/>
      <c r="I107" s="162"/>
    </row>
    <row r="108" spans="2:11" ht="14.4" thickBot="1" x14ac:dyDescent="0.3">
      <c r="B108" s="536"/>
      <c r="C108" s="537"/>
      <c r="D108" s="140"/>
      <c r="E108" s="164"/>
      <c r="F108" s="199"/>
      <c r="G108" s="572"/>
      <c r="H108" s="573"/>
      <c r="I108" s="151"/>
    </row>
    <row r="109" spans="2:11" ht="14.4" thickBot="1" x14ac:dyDescent="0.3">
      <c r="B109" s="169"/>
      <c r="C109" s="132"/>
      <c r="D109" s="129"/>
      <c r="E109" s="211"/>
      <c r="F109" s="249"/>
      <c r="G109" s="554" t="s">
        <v>71</v>
      </c>
      <c r="H109" s="555"/>
      <c r="I109" s="150">
        <f>+SUM(G107:H108)</f>
        <v>11250.521879044383</v>
      </c>
    </row>
    <row r="110" spans="2:11" ht="14.4" thickBot="1" x14ac:dyDescent="0.3">
      <c r="B110" s="128" t="s">
        <v>79</v>
      </c>
      <c r="C110" s="160"/>
      <c r="D110" s="129"/>
      <c r="E110" s="211"/>
      <c r="F110" s="249"/>
      <c r="G110" s="132"/>
      <c r="H110" s="132"/>
      <c r="I110" s="151"/>
    </row>
    <row r="111" spans="2:11" x14ac:dyDescent="0.25">
      <c r="B111" s="533" t="s">
        <v>11</v>
      </c>
      <c r="C111" s="534"/>
      <c r="D111" s="135" t="s">
        <v>65</v>
      </c>
      <c r="E111" s="248" t="s">
        <v>75</v>
      </c>
      <c r="F111" s="135" t="s">
        <v>76</v>
      </c>
      <c r="G111" s="534" t="s">
        <v>77</v>
      </c>
      <c r="H111" s="535"/>
      <c r="I111" s="162"/>
    </row>
    <row r="112" spans="2:11" ht="14.4" thickBot="1" x14ac:dyDescent="0.3">
      <c r="B112" s="576"/>
      <c r="C112" s="577"/>
      <c r="D112" s="166"/>
      <c r="E112" s="251"/>
      <c r="F112" s="250"/>
      <c r="G112" s="577"/>
      <c r="H112" s="578"/>
      <c r="I112" s="151"/>
    </row>
    <row r="113" spans="2:11" ht="14.4" thickBot="1" x14ac:dyDescent="0.3">
      <c r="B113" s="172"/>
      <c r="C113" s="173"/>
      <c r="D113" s="174"/>
      <c r="E113" s="246"/>
      <c r="F113" s="245"/>
      <c r="G113" s="593" t="s">
        <v>71</v>
      </c>
      <c r="H113" s="594"/>
      <c r="I113" s="150">
        <f>+SUM(G112)</f>
        <v>0</v>
      </c>
    </row>
    <row r="114" spans="2:11" ht="14.4" thickBot="1" x14ac:dyDescent="0.3">
      <c r="B114" s="148"/>
      <c r="C114" s="132"/>
      <c r="D114" s="129"/>
      <c r="E114" s="244"/>
      <c r="F114" s="243"/>
      <c r="G114" s="132"/>
      <c r="H114" s="179"/>
      <c r="I114" s="180"/>
    </row>
    <row r="115" spans="2:11" ht="15.75" customHeight="1" thickBot="1" x14ac:dyDescent="0.3">
      <c r="B115" s="181"/>
      <c r="C115" s="182"/>
      <c r="D115" s="183"/>
      <c r="E115" s="832" t="s">
        <v>80</v>
      </c>
      <c r="F115" s="833"/>
      <c r="G115" s="833"/>
      <c r="H115" s="834"/>
      <c r="I115" s="216">
        <f>+(SUM(I98:I113))</f>
        <v>46692.574066948822</v>
      </c>
    </row>
    <row r="116" spans="2:11" ht="15" customHeight="1" thickBot="1" x14ac:dyDescent="0.3">
      <c r="B116" s="186"/>
      <c r="C116" s="187"/>
      <c r="D116" s="188"/>
      <c r="E116" s="549" t="s">
        <v>86</v>
      </c>
      <c r="F116" s="550"/>
      <c r="G116" s="550"/>
      <c r="H116" s="550"/>
      <c r="I116" s="203">
        <f>+SUM(I117:I120)</f>
        <v>13984.425933051174</v>
      </c>
    </row>
    <row r="117" spans="2:11" ht="13.5" customHeight="1" x14ac:dyDescent="0.25">
      <c r="B117" s="196"/>
      <c r="C117" s="197"/>
      <c r="D117" s="193"/>
      <c r="E117" s="551" t="s">
        <v>87</v>
      </c>
      <c r="F117" s="552"/>
      <c r="G117" s="553"/>
      <c r="H117" s="204">
        <v>0.23</v>
      </c>
      <c r="I117" s="205">
        <f>I115*H117</f>
        <v>10739.29203539823</v>
      </c>
    </row>
    <row r="118" spans="2:11" x14ac:dyDescent="0.25">
      <c r="B118" s="196"/>
      <c r="C118" s="197"/>
      <c r="D118" s="193"/>
      <c r="E118" s="521" t="s">
        <v>88</v>
      </c>
      <c r="F118" s="522"/>
      <c r="G118" s="523"/>
      <c r="H118" s="206">
        <v>0.01</v>
      </c>
      <c r="I118" s="207">
        <f>I115*H118</f>
        <v>466.92574066948822</v>
      </c>
    </row>
    <row r="119" spans="2:11" x14ac:dyDescent="0.25">
      <c r="B119" s="196"/>
      <c r="C119" s="197"/>
      <c r="D119" s="193"/>
      <c r="E119" s="521" t="s">
        <v>89</v>
      </c>
      <c r="F119" s="522"/>
      <c r="G119" s="523"/>
      <c r="H119" s="206">
        <v>0.05</v>
      </c>
      <c r="I119" s="207">
        <f>I115*H119</f>
        <v>2334.6287033474414</v>
      </c>
    </row>
    <row r="120" spans="2:11" ht="14.4" thickBot="1" x14ac:dyDescent="0.3">
      <c r="B120" s="196"/>
      <c r="C120" s="197"/>
      <c r="D120" s="193"/>
      <c r="E120" s="544" t="s">
        <v>90</v>
      </c>
      <c r="F120" s="545"/>
      <c r="G120" s="546"/>
      <c r="H120" s="209">
        <v>0.19</v>
      </c>
      <c r="I120" s="207">
        <f>H120*I119</f>
        <v>443.57945363601385</v>
      </c>
    </row>
    <row r="121" spans="2:11" ht="14.4" thickBot="1" x14ac:dyDescent="0.3">
      <c r="B121" s="196"/>
      <c r="C121" s="197"/>
      <c r="D121" s="193"/>
      <c r="E121" s="547" t="s">
        <v>91</v>
      </c>
      <c r="F121" s="548"/>
      <c r="G121" s="548"/>
      <c r="H121" s="548"/>
      <c r="I121" s="210">
        <f>ROUND(I115+I116,0)</f>
        <v>60677</v>
      </c>
    </row>
    <row r="122" spans="2:11" x14ac:dyDescent="0.25">
      <c r="B122" s="196"/>
      <c r="C122" s="197"/>
      <c r="D122" s="193"/>
      <c r="E122" s="246"/>
      <c r="F122" s="149"/>
      <c r="G122" s="149"/>
      <c r="H122" s="149"/>
      <c r="I122" s="189"/>
    </row>
    <row r="123" spans="2:11" x14ac:dyDescent="0.25">
      <c r="B123" s="196"/>
      <c r="C123" s="197"/>
      <c r="D123" s="193"/>
      <c r="E123" s="211"/>
      <c r="F123" s="212"/>
      <c r="G123" s="212"/>
      <c r="H123" s="212"/>
      <c r="I123" s="213"/>
    </row>
    <row r="124" spans="2:11" x14ac:dyDescent="0.25">
      <c r="B124" s="191"/>
      <c r="C124" s="192"/>
      <c r="D124" s="193"/>
      <c r="E124" s="211"/>
      <c r="F124" s="194"/>
      <c r="G124" s="194"/>
      <c r="H124" s="194"/>
      <c r="I124" s="195"/>
    </row>
    <row r="125" spans="2:11" x14ac:dyDescent="0.25">
      <c r="B125" s="196" t="s">
        <v>81</v>
      </c>
      <c r="C125" s="197"/>
      <c r="D125" s="193"/>
      <c r="E125" s="211"/>
      <c r="F125" s="632" t="s">
        <v>82</v>
      </c>
      <c r="G125" s="632"/>
      <c r="H125" s="632"/>
      <c r="I125" s="633"/>
    </row>
    <row r="126" spans="2:11" ht="14.4" thickBot="1" x14ac:dyDescent="0.3">
      <c r="B126" s="181" t="s">
        <v>83</v>
      </c>
      <c r="C126" s="182"/>
      <c r="D126" s="183"/>
      <c r="E126" s="242"/>
      <c r="F126" s="570" t="s">
        <v>84</v>
      </c>
      <c r="G126" s="570"/>
      <c r="H126" s="570"/>
      <c r="I126" s="571"/>
    </row>
    <row r="127" spans="2:11" ht="14.4" thickBot="1" x14ac:dyDescent="0.3">
      <c r="B127" s="299"/>
      <c r="C127" s="197"/>
      <c r="D127" s="193"/>
      <c r="E127" s="298"/>
      <c r="F127" s="297"/>
      <c r="G127" s="297"/>
      <c r="H127" s="297"/>
      <c r="I127" s="296"/>
      <c r="K127" s="295"/>
    </row>
    <row r="128" spans="2:11" ht="13.95" customHeight="1" x14ac:dyDescent="0.25">
      <c r="B128" s="560" t="str">
        <f>+'[2]2- COMP BASICA'!$B$2</f>
        <v>REPARACIONES LOCATIVAS LABORATORIO GENETICA REGIONAL NOR OCCIDENTE DEL INSTITUTO NACIONAL DE MEDICINA LEGAL Y CIENCIAS FORENSES.</v>
      </c>
      <c r="C128" s="561"/>
      <c r="D128" s="561"/>
      <c r="E128" s="561"/>
      <c r="F128" s="561"/>
      <c r="G128" s="561"/>
      <c r="H128" s="271" t="s">
        <v>62</v>
      </c>
      <c r="I128" s="270" t="str">
        <f>+'[2]BASE DEL PRESUPUESTO'!$D$134</f>
        <v>BASES Y PISOS</v>
      </c>
    </row>
    <row r="129" spans="2:9" x14ac:dyDescent="0.25">
      <c r="B129" s="562"/>
      <c r="C129" s="563"/>
      <c r="D129" s="563"/>
      <c r="E129" s="563"/>
      <c r="F129" s="563"/>
      <c r="G129" s="563"/>
      <c r="H129" s="269" t="s">
        <v>63</v>
      </c>
      <c r="I129" s="268" t="str">
        <f>'[2]BASE DEL PRESUPUESTO'!$C$138</f>
        <v>5.4</v>
      </c>
    </row>
    <row r="130" spans="2:9" ht="68.25" customHeight="1" thickBot="1" x14ac:dyDescent="0.3">
      <c r="B130" s="267" t="s">
        <v>64</v>
      </c>
      <c r="C130" s="564" t="str">
        <f>'[2]BASE DEL PRESUPUESTO'!D138</f>
        <v xml:space="preserve">Construcción de guarda escoba media caña en gravilla lavada de 0,10 m. x 0,10 m., r=0,02 m. embebida en muros y piso, espesor mínimo de 2.5 cm. color igual o similar al color del piso. incluye dilataciones, cortes con pulidora, sellado de bordes y todos los trabajos, materiales y elementos necesarios para su correcta instalación y funcionamiento. incluye cargue y retiro de sobrantes a botadero autorizado </v>
      </c>
      <c r="D130" s="565"/>
      <c r="E130" s="565"/>
      <c r="F130" s="565"/>
      <c r="G130" s="565"/>
      <c r="H130" s="266" t="s">
        <v>65</v>
      </c>
      <c r="I130" s="265" t="str">
        <f>'[2]BASE DEL PRESUPUESTO'!$E$138</f>
        <v>M</v>
      </c>
    </row>
    <row r="131" spans="2:9" x14ac:dyDescent="0.25">
      <c r="B131" s="264"/>
      <c r="C131" s="129"/>
      <c r="D131" s="129"/>
      <c r="E131" s="290"/>
      <c r="F131" s="289"/>
      <c r="G131" s="129"/>
      <c r="H131" s="129"/>
      <c r="I131" s="144"/>
    </row>
    <row r="132" spans="2:9" ht="14.4" thickBot="1" x14ac:dyDescent="0.3">
      <c r="B132" s="128" t="s">
        <v>66</v>
      </c>
      <c r="C132" s="129"/>
      <c r="D132" s="129"/>
      <c r="E132" s="219"/>
      <c r="F132" s="218"/>
      <c r="G132" s="132"/>
      <c r="H132" s="132"/>
      <c r="I132" s="133"/>
    </row>
    <row r="133" spans="2:9" x14ac:dyDescent="0.25">
      <c r="B133" s="533" t="s">
        <v>11</v>
      </c>
      <c r="C133" s="534"/>
      <c r="D133" s="135" t="s">
        <v>65</v>
      </c>
      <c r="E133" s="235" t="s">
        <v>67</v>
      </c>
      <c r="F133" s="225" t="s">
        <v>68</v>
      </c>
      <c r="G133" s="534" t="s">
        <v>69</v>
      </c>
      <c r="H133" s="535"/>
      <c r="I133" s="138"/>
    </row>
    <row r="134" spans="2:9" x14ac:dyDescent="0.25">
      <c r="B134" s="595" t="s">
        <v>70</v>
      </c>
      <c r="C134" s="596"/>
      <c r="D134" s="140" t="s">
        <v>29</v>
      </c>
      <c r="E134" s="241">
        <v>1</v>
      </c>
      <c r="F134" s="240">
        <f>+(G145*10%)</f>
        <v>3166.2389982858058</v>
      </c>
      <c r="G134" s="609">
        <f>E134*F134</f>
        <v>3166.2389982858058</v>
      </c>
      <c r="H134" s="610"/>
      <c r="I134" s="144"/>
    </row>
    <row r="135" spans="2:9" ht="14.4" thickBot="1" x14ac:dyDescent="0.3">
      <c r="B135" s="568"/>
      <c r="C135" s="569"/>
      <c r="D135" s="145"/>
      <c r="E135" s="237"/>
      <c r="F135" s="288"/>
      <c r="G135" s="661"/>
      <c r="H135" s="662"/>
      <c r="I135" s="133"/>
    </row>
    <row r="136" spans="2:9" ht="14.4" thickBot="1" x14ac:dyDescent="0.3">
      <c r="B136" s="148"/>
      <c r="C136" s="132"/>
      <c r="D136" s="129"/>
      <c r="E136" s="219"/>
      <c r="F136" s="218"/>
      <c r="G136" s="655" t="s">
        <v>71</v>
      </c>
      <c r="H136" s="656"/>
      <c r="I136" s="150">
        <f>+SUM(G134:H135)</f>
        <v>3166.2389982858058</v>
      </c>
    </row>
    <row r="137" spans="2:9" ht="14.4" thickBot="1" x14ac:dyDescent="0.3">
      <c r="B137" s="128" t="s">
        <v>72</v>
      </c>
      <c r="C137" s="132"/>
      <c r="D137" s="129"/>
      <c r="E137" s="219"/>
      <c r="F137" s="218"/>
      <c r="G137" s="261"/>
      <c r="H137" s="261"/>
      <c r="I137" s="151"/>
    </row>
    <row r="138" spans="2:9" ht="14.4" thickBot="1" x14ac:dyDescent="0.3">
      <c r="B138" s="629" t="s">
        <v>11</v>
      </c>
      <c r="C138" s="630"/>
      <c r="D138" s="287" t="s">
        <v>65</v>
      </c>
      <c r="E138" s="286" t="s">
        <v>67</v>
      </c>
      <c r="F138" s="285" t="s">
        <v>68</v>
      </c>
      <c r="G138" s="826" t="s">
        <v>69</v>
      </c>
      <c r="H138" s="827"/>
      <c r="I138" s="152"/>
    </row>
    <row r="139" spans="2:9" ht="13.95" customHeight="1" x14ac:dyDescent="0.25">
      <c r="B139" s="828" t="str">
        <f>'[2]2- COMP BASICA'!$B$569</f>
        <v>DILATACION AMARILLA PUNTA DIAMANTE</v>
      </c>
      <c r="C139" s="829"/>
      <c r="D139" s="293" t="s">
        <v>16</v>
      </c>
      <c r="E139" s="292">
        <v>1</v>
      </c>
      <c r="F139" s="291">
        <f>'[2]2- COMP BASICA'!$R$569</f>
        <v>3450</v>
      </c>
      <c r="G139" s="830">
        <f>+E139*F139</f>
        <v>3450</v>
      </c>
      <c r="H139" s="831"/>
      <c r="I139" s="259"/>
    </row>
    <row r="140" spans="2:9" ht="13.95" customHeight="1" x14ac:dyDescent="0.25">
      <c r="B140" s="820" t="str">
        <f>'[2]2- COMP BASICA'!B570</f>
        <v>GRAVILLA MONA GRANO 1</v>
      </c>
      <c r="C140" s="821"/>
      <c r="D140" s="284" t="s">
        <v>95</v>
      </c>
      <c r="E140" s="283">
        <v>3</v>
      </c>
      <c r="F140" s="282">
        <f>'[2]2- COMP BASICA'!R570</f>
        <v>572.5</v>
      </c>
      <c r="G140" s="822">
        <f>F140*E140</f>
        <v>1717.5</v>
      </c>
      <c r="H140" s="823"/>
      <c r="I140" s="259"/>
    </row>
    <row r="141" spans="2:9" ht="14.4" thickBot="1" x14ac:dyDescent="0.3">
      <c r="B141" s="605" t="str">
        <f>+'[2]2- COMP BASICA'!B37</f>
        <v>MORTERO 1:3 IMPERMEABILIZADO</v>
      </c>
      <c r="C141" s="606"/>
      <c r="D141" s="278" t="s">
        <v>93</v>
      </c>
      <c r="E141" s="208">
        <v>0.02</v>
      </c>
      <c r="F141" s="294">
        <f>'[2]2- COMP BASICA'!R37</f>
        <v>790112.75063499645</v>
      </c>
      <c r="G141" s="824">
        <f>F141*E141</f>
        <v>15802.255012699929</v>
      </c>
      <c r="H141" s="825"/>
      <c r="I141" s="151"/>
    </row>
    <row r="142" spans="2:9" ht="14.4" thickBot="1" x14ac:dyDescent="0.3">
      <c r="B142" s="148"/>
      <c r="C142" s="132"/>
      <c r="D142" s="129"/>
      <c r="E142" s="219"/>
      <c r="F142" s="218"/>
      <c r="G142" s="554" t="s">
        <v>71</v>
      </c>
      <c r="H142" s="555"/>
      <c r="I142" s="150">
        <f>+SUM(G139:H141)</f>
        <v>20969.755012699927</v>
      </c>
    </row>
    <row r="143" spans="2:9" ht="14.4" thickBot="1" x14ac:dyDescent="0.3">
      <c r="B143" s="128" t="s">
        <v>74</v>
      </c>
      <c r="C143" s="132"/>
      <c r="D143" s="129"/>
      <c r="E143" s="219"/>
      <c r="F143" s="218"/>
      <c r="G143" s="132"/>
      <c r="H143" s="132"/>
      <c r="I143" s="151"/>
    </row>
    <row r="144" spans="2:9" ht="14.4" thickBot="1" x14ac:dyDescent="0.3">
      <c r="B144" s="629" t="s">
        <v>11</v>
      </c>
      <c r="C144" s="630"/>
      <c r="D144" s="275" t="s">
        <v>65</v>
      </c>
      <c r="E144" s="276" t="s">
        <v>75</v>
      </c>
      <c r="F144" s="275" t="s">
        <v>76</v>
      </c>
      <c r="G144" s="630" t="s">
        <v>77</v>
      </c>
      <c r="H144" s="631"/>
      <c r="I144" s="162"/>
    </row>
    <row r="145" spans="2:9" x14ac:dyDescent="0.25">
      <c r="B145" s="638" t="str">
        <f>+'[2]1- CUADRILLAS'!$A$42</f>
        <v>CUADRILLA AA (ALBAÑILERIA)</v>
      </c>
      <c r="C145" s="639"/>
      <c r="D145" s="274" t="s">
        <v>24</v>
      </c>
      <c r="E145" s="273">
        <f>+'[2]1- CUADRILLAS'!$D$42</f>
        <v>42800</v>
      </c>
      <c r="F145" s="272">
        <v>0.73977546688920692</v>
      </c>
      <c r="G145" s="818">
        <f>+E145*F145</f>
        <v>31662.389982858058</v>
      </c>
      <c r="H145" s="819"/>
      <c r="I145" s="162"/>
    </row>
    <row r="146" spans="2:9" ht="14.4" thickBot="1" x14ac:dyDescent="0.3">
      <c r="B146" s="536"/>
      <c r="C146" s="537"/>
      <c r="D146" s="140"/>
      <c r="E146" s="229"/>
      <c r="F146" s="228"/>
      <c r="G146" s="572"/>
      <c r="H146" s="573"/>
      <c r="I146" s="151"/>
    </row>
    <row r="147" spans="2:9" ht="14.4" thickBot="1" x14ac:dyDescent="0.3">
      <c r="B147" s="169"/>
      <c r="C147" s="132"/>
      <c r="D147" s="129"/>
      <c r="E147" s="219"/>
      <c r="F147" s="218"/>
      <c r="G147" s="554" t="s">
        <v>71</v>
      </c>
      <c r="H147" s="555"/>
      <c r="I147" s="150">
        <f>+SUM(G145:H146)</f>
        <v>31662.389982858058</v>
      </c>
    </row>
    <row r="148" spans="2:9" ht="14.4" thickBot="1" x14ac:dyDescent="0.3">
      <c r="B148" s="128" t="s">
        <v>79</v>
      </c>
      <c r="C148" s="160"/>
      <c r="D148" s="129"/>
      <c r="E148" s="219"/>
      <c r="F148" s="218"/>
      <c r="G148" s="132"/>
      <c r="H148" s="132"/>
      <c r="I148" s="151"/>
    </row>
    <row r="149" spans="2:9" x14ac:dyDescent="0.25">
      <c r="B149" s="533" t="s">
        <v>11</v>
      </c>
      <c r="C149" s="534"/>
      <c r="D149" s="135" t="s">
        <v>65</v>
      </c>
      <c r="E149" s="225" t="s">
        <v>75</v>
      </c>
      <c r="F149" s="135" t="s">
        <v>76</v>
      </c>
      <c r="G149" s="534" t="s">
        <v>77</v>
      </c>
      <c r="H149" s="535"/>
      <c r="I149" s="162"/>
    </row>
    <row r="150" spans="2:9" ht="14.4" thickBot="1" x14ac:dyDescent="0.3">
      <c r="B150" s="576"/>
      <c r="C150" s="577"/>
      <c r="D150" s="166"/>
      <c r="E150" s="227"/>
      <c r="F150" s="226"/>
      <c r="G150" s="577"/>
      <c r="H150" s="578"/>
      <c r="I150" s="151"/>
    </row>
    <row r="151" spans="2:9" ht="14.4" thickBot="1" x14ac:dyDescent="0.3">
      <c r="B151" s="172"/>
      <c r="C151" s="173"/>
      <c r="D151" s="174"/>
      <c r="E151" s="221"/>
      <c r="F151" s="220"/>
      <c r="G151" s="593" t="s">
        <v>71</v>
      </c>
      <c r="H151" s="594"/>
      <c r="I151" s="150">
        <f>+SUM(G150)</f>
        <v>0</v>
      </c>
    </row>
    <row r="152" spans="2:9" ht="14.4" thickBot="1" x14ac:dyDescent="0.3">
      <c r="B152" s="148"/>
      <c r="C152" s="132"/>
      <c r="D152" s="129"/>
      <c r="E152" s="219"/>
      <c r="F152" s="218"/>
      <c r="G152" s="132"/>
      <c r="H152" s="179"/>
      <c r="I152" s="180"/>
    </row>
    <row r="153" spans="2:9" ht="14.4" thickBot="1" x14ac:dyDescent="0.3">
      <c r="B153" s="181"/>
      <c r="C153" s="182"/>
      <c r="D153" s="183"/>
      <c r="E153" s="217"/>
      <c r="F153" s="601" t="s">
        <v>80</v>
      </c>
      <c r="G153" s="601"/>
      <c r="H153" s="602"/>
      <c r="I153" s="216">
        <f>+(SUM(I136:I151))</f>
        <v>55798.383993843789</v>
      </c>
    </row>
    <row r="154" spans="2:9" ht="15" customHeight="1" thickBot="1" x14ac:dyDescent="0.3">
      <c r="B154" s="186"/>
      <c r="C154" s="187"/>
      <c r="D154" s="188"/>
      <c r="E154" s="549" t="s">
        <v>86</v>
      </c>
      <c r="F154" s="550"/>
      <c r="G154" s="550"/>
      <c r="H154" s="550"/>
      <c r="I154" s="203">
        <f>+SUM(I155:I158)</f>
        <v>16711.616006156215</v>
      </c>
    </row>
    <row r="155" spans="2:9" ht="13.5" customHeight="1" x14ac:dyDescent="0.25">
      <c r="B155" s="196"/>
      <c r="C155" s="197"/>
      <c r="D155" s="193"/>
      <c r="E155" s="551" t="s">
        <v>87</v>
      </c>
      <c r="F155" s="552"/>
      <c r="G155" s="553"/>
      <c r="H155" s="204">
        <v>0.23</v>
      </c>
      <c r="I155" s="205">
        <f>I153*H155</f>
        <v>12833.628318584071</v>
      </c>
    </row>
    <row r="156" spans="2:9" x14ac:dyDescent="0.25">
      <c r="B156" s="196"/>
      <c r="C156" s="197"/>
      <c r="D156" s="193"/>
      <c r="E156" s="521" t="s">
        <v>88</v>
      </c>
      <c r="F156" s="522"/>
      <c r="G156" s="523"/>
      <c r="H156" s="206">
        <v>0.01</v>
      </c>
      <c r="I156" s="207">
        <f>I153*H156</f>
        <v>557.98383993843788</v>
      </c>
    </row>
    <row r="157" spans="2:9" x14ac:dyDescent="0.25">
      <c r="B157" s="196"/>
      <c r="C157" s="197"/>
      <c r="D157" s="193"/>
      <c r="E157" s="521" t="s">
        <v>89</v>
      </c>
      <c r="F157" s="522"/>
      <c r="G157" s="523"/>
      <c r="H157" s="206">
        <v>0.05</v>
      </c>
      <c r="I157" s="207">
        <f>I153*H157</f>
        <v>2789.9191996921895</v>
      </c>
    </row>
    <row r="158" spans="2:9" ht="14.4" thickBot="1" x14ac:dyDescent="0.3">
      <c r="B158" s="196"/>
      <c r="C158" s="197"/>
      <c r="D158" s="193"/>
      <c r="E158" s="544" t="s">
        <v>90</v>
      </c>
      <c r="F158" s="545"/>
      <c r="G158" s="546"/>
      <c r="H158" s="209">
        <v>0.19</v>
      </c>
      <c r="I158" s="207">
        <f>H158*I157</f>
        <v>530.08464794151598</v>
      </c>
    </row>
    <row r="159" spans="2:9" ht="14.4" thickBot="1" x14ac:dyDescent="0.3">
      <c r="B159" s="196"/>
      <c r="C159" s="197"/>
      <c r="D159" s="193"/>
      <c r="E159" s="547" t="s">
        <v>91</v>
      </c>
      <c r="F159" s="548"/>
      <c r="G159" s="548"/>
      <c r="H159" s="548"/>
      <c r="I159" s="210">
        <f>ROUND(I153+I154,0)</f>
        <v>72510</v>
      </c>
    </row>
    <row r="160" spans="2:9" x14ac:dyDescent="0.25">
      <c r="B160" s="196"/>
      <c r="C160" s="197"/>
      <c r="D160" s="193"/>
      <c r="E160" s="246"/>
      <c r="F160" s="149"/>
      <c r="G160" s="149"/>
      <c r="H160" s="149"/>
      <c r="I160" s="189"/>
    </row>
    <row r="161" spans="2:9" x14ac:dyDescent="0.25">
      <c r="B161" s="196"/>
      <c r="C161" s="197"/>
      <c r="D161" s="193"/>
      <c r="E161" s="211"/>
      <c r="F161" s="212"/>
      <c r="G161" s="212"/>
      <c r="H161" s="212"/>
      <c r="I161" s="213"/>
    </row>
    <row r="162" spans="2:9" x14ac:dyDescent="0.25">
      <c r="B162" s="191"/>
      <c r="C162" s="192"/>
      <c r="D162" s="193"/>
      <c r="E162" s="211"/>
      <c r="F162" s="194"/>
      <c r="G162" s="194"/>
      <c r="H162" s="194"/>
      <c r="I162" s="195"/>
    </row>
    <row r="163" spans="2:9" x14ac:dyDescent="0.25">
      <c r="B163" s="196" t="s">
        <v>81</v>
      </c>
      <c r="C163" s="197"/>
      <c r="D163" s="193"/>
      <c r="E163" s="211"/>
      <c r="F163" s="632" t="s">
        <v>82</v>
      </c>
      <c r="G163" s="632"/>
      <c r="H163" s="632"/>
      <c r="I163" s="633"/>
    </row>
    <row r="164" spans="2:9" ht="14.4" thickBot="1" x14ac:dyDescent="0.3">
      <c r="B164" s="181" t="s">
        <v>83</v>
      </c>
      <c r="C164" s="182"/>
      <c r="D164" s="183"/>
      <c r="E164" s="242"/>
      <c r="F164" s="570" t="s">
        <v>84</v>
      </c>
      <c r="G164" s="570"/>
      <c r="H164" s="570"/>
      <c r="I164" s="571"/>
    </row>
    <row r="165" spans="2:9" ht="14.4" thickBot="1" x14ac:dyDescent="0.3"/>
    <row r="166" spans="2:9" ht="13.95" customHeight="1" x14ac:dyDescent="0.25">
      <c r="B166" s="560" t="str">
        <f>+'[2]2- COMP BASICA'!B2</f>
        <v>REPARACIONES LOCATIVAS LABORATORIO GENETICA REGIONAL NOR OCCIDENTE DEL INSTITUTO NACIONAL DE MEDICINA LEGAL Y CIENCIAS FORENSES.</v>
      </c>
      <c r="C166" s="561"/>
      <c r="D166" s="561"/>
      <c r="E166" s="561"/>
      <c r="F166" s="561"/>
      <c r="G166" s="561"/>
      <c r="H166" s="271" t="s">
        <v>62</v>
      </c>
      <c r="I166" s="270" t="str">
        <f>+'[2]BASE DEL PRESUPUESTO'!$D$134</f>
        <v>BASES Y PISOS</v>
      </c>
    </row>
    <row r="167" spans="2:9" x14ac:dyDescent="0.25">
      <c r="B167" s="562"/>
      <c r="C167" s="563"/>
      <c r="D167" s="563"/>
      <c r="E167" s="563"/>
      <c r="F167" s="563"/>
      <c r="G167" s="563"/>
      <c r="H167" s="269" t="s">
        <v>63</v>
      </c>
      <c r="I167" s="268" t="str">
        <f>'[2]BASE DEL PRESUPUESTO'!C139</f>
        <v>5.5</v>
      </c>
    </row>
    <row r="168" spans="2:9" ht="28.5" customHeight="1" thickBot="1" x14ac:dyDescent="0.3">
      <c r="B168" s="267" t="s">
        <v>64</v>
      </c>
      <c r="C168" s="564" t="str">
        <f>'[2]BASE DEL PRESUPUESTO'!D139</f>
        <v xml:space="preserve">Repulida de piso en granito, incluye sellada y brillo y todos los materiales requeridos para su correcta ejecución </v>
      </c>
      <c r="D168" s="565"/>
      <c r="E168" s="565"/>
      <c r="F168" s="565"/>
      <c r="G168" s="565"/>
      <c r="H168" s="266" t="s">
        <v>65</v>
      </c>
      <c r="I168" s="265" t="str">
        <f>'[2]BASE DEL PRESUPUESTO'!E139</f>
        <v>M2</v>
      </c>
    </row>
    <row r="169" spans="2:9" x14ac:dyDescent="0.25">
      <c r="B169" s="264"/>
      <c r="C169" s="129"/>
      <c r="D169" s="129"/>
      <c r="E169" s="290"/>
      <c r="F169" s="289"/>
      <c r="G169" s="129"/>
      <c r="H169" s="129"/>
      <c r="I169" s="144"/>
    </row>
    <row r="170" spans="2:9" ht="14.4" thickBot="1" x14ac:dyDescent="0.3">
      <c r="B170" s="128" t="s">
        <v>66</v>
      </c>
      <c r="C170" s="129"/>
      <c r="D170" s="129"/>
      <c r="E170" s="219"/>
      <c r="F170" s="218"/>
      <c r="G170" s="132"/>
      <c r="H170" s="132"/>
      <c r="I170" s="133"/>
    </row>
    <row r="171" spans="2:9" x14ac:dyDescent="0.25">
      <c r="B171" s="533" t="s">
        <v>11</v>
      </c>
      <c r="C171" s="534"/>
      <c r="D171" s="135" t="s">
        <v>65</v>
      </c>
      <c r="E171" s="235" t="s">
        <v>67</v>
      </c>
      <c r="F171" s="225" t="s">
        <v>68</v>
      </c>
      <c r="G171" s="534" t="s">
        <v>69</v>
      </c>
      <c r="H171" s="535"/>
      <c r="I171" s="138"/>
    </row>
    <row r="172" spans="2:9" x14ac:dyDescent="0.25">
      <c r="B172" s="595" t="s">
        <v>70</v>
      </c>
      <c r="C172" s="596"/>
      <c r="D172" s="140" t="s">
        <v>29</v>
      </c>
      <c r="E172" s="241">
        <v>1</v>
      </c>
      <c r="F172" s="240">
        <f>+G186*10%</f>
        <v>1229.3672174460226</v>
      </c>
      <c r="G172" s="609">
        <f>E172*F172</f>
        <v>1229.3672174460226</v>
      </c>
      <c r="H172" s="610"/>
      <c r="I172" s="144"/>
    </row>
    <row r="173" spans="2:9" ht="14.4" thickBot="1" x14ac:dyDescent="0.3">
      <c r="B173" s="579" t="str">
        <f>'[2]2- COMP BASICA'!B573</f>
        <v>PULIDORA PISO + OPERARIO</v>
      </c>
      <c r="C173" s="580"/>
      <c r="D173" s="145" t="s">
        <v>24</v>
      </c>
      <c r="E173" s="237">
        <v>0.4</v>
      </c>
      <c r="F173" s="288">
        <f>'[2]2- COMP BASICA'!R573</f>
        <v>7942.6</v>
      </c>
      <c r="G173" s="661">
        <f>F173*E173</f>
        <v>3177.0400000000004</v>
      </c>
      <c r="H173" s="662"/>
      <c r="I173" s="133"/>
    </row>
    <row r="174" spans="2:9" ht="14.4" thickBot="1" x14ac:dyDescent="0.3">
      <c r="B174" s="148"/>
      <c r="C174" s="132"/>
      <c r="D174" s="129"/>
      <c r="E174" s="219"/>
      <c r="F174" s="218"/>
      <c r="G174" s="655" t="s">
        <v>71</v>
      </c>
      <c r="H174" s="656"/>
      <c r="I174" s="150">
        <f>+SUM(G172:H173)</f>
        <v>4406.4072174460234</v>
      </c>
    </row>
    <row r="175" spans="2:9" ht="14.4" thickBot="1" x14ac:dyDescent="0.3">
      <c r="B175" s="128" t="s">
        <v>72</v>
      </c>
      <c r="C175" s="132"/>
      <c r="D175" s="129"/>
      <c r="E175" s="219"/>
      <c r="F175" s="218"/>
      <c r="G175" s="261"/>
      <c r="H175" s="261"/>
      <c r="I175" s="151"/>
    </row>
    <row r="176" spans="2:9" ht="14.4" thickBot="1" x14ac:dyDescent="0.3">
      <c r="B176" s="629" t="s">
        <v>11</v>
      </c>
      <c r="C176" s="630"/>
      <c r="D176" s="287" t="s">
        <v>65</v>
      </c>
      <c r="E176" s="286" t="s">
        <v>67</v>
      </c>
      <c r="F176" s="285" t="s">
        <v>68</v>
      </c>
      <c r="G176" s="826" t="s">
        <v>69</v>
      </c>
      <c r="H176" s="827"/>
      <c r="I176" s="152"/>
    </row>
    <row r="177" spans="2:9" x14ac:dyDescent="0.25">
      <c r="B177" s="828" t="str">
        <f>'[2]2- COMP BASICA'!B139</f>
        <v>MARMOLINA</v>
      </c>
      <c r="C177" s="829"/>
      <c r="D177" s="293" t="s">
        <v>98</v>
      </c>
      <c r="E177" s="292">
        <v>0.04</v>
      </c>
      <c r="F177" s="291">
        <f>'[2]2- COMP BASICA'!R139</f>
        <v>22271.612065233079</v>
      </c>
      <c r="G177" s="830">
        <f>+E177*F177</f>
        <v>890.8644826093232</v>
      </c>
      <c r="H177" s="831"/>
      <c r="I177" s="259"/>
    </row>
    <row r="178" spans="2:9" ht="13.95" customHeight="1" x14ac:dyDescent="0.25">
      <c r="B178" s="820" t="str">
        <f>'[2]2- COMP BASICA'!B30</f>
        <v>CEMENTO BLANCO</v>
      </c>
      <c r="C178" s="821"/>
      <c r="D178" s="284" t="s">
        <v>95</v>
      </c>
      <c r="E178" s="283">
        <v>1</v>
      </c>
      <c r="F178" s="282">
        <f>'[2]2- COMP BASICA'!R30</f>
        <v>1976.2100276262706</v>
      </c>
      <c r="G178" s="822">
        <f>F178*E178</f>
        <v>1976.2100276262706</v>
      </c>
      <c r="H178" s="823"/>
      <c r="I178" s="259"/>
    </row>
    <row r="179" spans="2:9" ht="13.95" customHeight="1" x14ac:dyDescent="0.25">
      <c r="B179" s="820" t="str">
        <f>'[2]2- COMP BASICA'!B574</f>
        <v>ACIDO NITRICO</v>
      </c>
      <c r="C179" s="821"/>
      <c r="D179" s="284" t="s">
        <v>99</v>
      </c>
      <c r="E179" s="283">
        <v>0.1</v>
      </c>
      <c r="F179" s="282">
        <f>'[2]2- COMP BASICA'!R574</f>
        <v>18207</v>
      </c>
      <c r="G179" s="822">
        <f>F179*E179</f>
        <v>1820.7</v>
      </c>
      <c r="H179" s="823"/>
      <c r="I179" s="259"/>
    </row>
    <row r="180" spans="2:9" x14ac:dyDescent="0.25">
      <c r="B180" s="820" t="str">
        <f>'[2]2- COMP BASICA'!B31</f>
        <v>AGUA</v>
      </c>
      <c r="C180" s="821"/>
      <c r="D180" s="284" t="s">
        <v>97</v>
      </c>
      <c r="E180" s="283">
        <v>50</v>
      </c>
      <c r="F180" s="282">
        <f>'[2]2- COMP BASICA'!R31</f>
        <v>36.979166666666664</v>
      </c>
      <c r="G180" s="822">
        <f>F180*E180</f>
        <v>1848.9583333333333</v>
      </c>
      <c r="H180" s="823"/>
      <c r="I180" s="259"/>
    </row>
    <row r="181" spans="2:9" ht="13.95" customHeight="1" x14ac:dyDescent="0.25">
      <c r="B181" s="820" t="str">
        <f>'[2]2- COMP BASICA'!B576</f>
        <v>Disco Abrasivo corte Metal 9" x 1/8"</v>
      </c>
      <c r="C181" s="821"/>
      <c r="D181" s="281" t="s">
        <v>85</v>
      </c>
      <c r="E181" s="280">
        <v>0.15</v>
      </c>
      <c r="F181" s="279">
        <f>'[2]2- COMP BASICA'!R576</f>
        <v>15500</v>
      </c>
      <c r="G181" s="822">
        <f>F181*E181</f>
        <v>2325</v>
      </c>
      <c r="H181" s="823"/>
      <c r="I181" s="259"/>
    </row>
    <row r="182" spans="2:9" ht="14.4" thickBot="1" x14ac:dyDescent="0.3">
      <c r="B182" s="605" t="str">
        <f>'[2]2- COMP BASICA'!B575</f>
        <v>Cera Polimerica Autobrillante</v>
      </c>
      <c r="C182" s="606"/>
      <c r="D182" s="278" t="s">
        <v>97</v>
      </c>
      <c r="E182" s="237">
        <v>0.2</v>
      </c>
      <c r="F182" s="277">
        <f>'[2]2- COMP BASICA'!R575</f>
        <v>15750</v>
      </c>
      <c r="G182" s="824">
        <f>F182*E182</f>
        <v>3150</v>
      </c>
      <c r="H182" s="825"/>
      <c r="I182" s="151"/>
    </row>
    <row r="183" spans="2:9" ht="14.4" thickBot="1" x14ac:dyDescent="0.3">
      <c r="B183" s="148"/>
      <c r="C183" s="132"/>
      <c r="D183" s="129"/>
      <c r="E183" s="219"/>
      <c r="F183" s="218"/>
      <c r="G183" s="554" t="s">
        <v>71</v>
      </c>
      <c r="H183" s="555"/>
      <c r="I183" s="150">
        <f>+SUM(G177:H182)</f>
        <v>12011.732843568927</v>
      </c>
    </row>
    <row r="184" spans="2:9" ht="14.4" thickBot="1" x14ac:dyDescent="0.3">
      <c r="B184" s="128" t="s">
        <v>74</v>
      </c>
      <c r="C184" s="132"/>
      <c r="D184" s="129"/>
      <c r="E184" s="219"/>
      <c r="F184" s="218"/>
      <c r="G184" s="132"/>
      <c r="H184" s="132"/>
      <c r="I184" s="151"/>
    </row>
    <row r="185" spans="2:9" ht="14.4" thickBot="1" x14ac:dyDescent="0.3">
      <c r="B185" s="629" t="s">
        <v>11</v>
      </c>
      <c r="C185" s="630"/>
      <c r="D185" s="275" t="s">
        <v>65</v>
      </c>
      <c r="E185" s="276" t="s">
        <v>75</v>
      </c>
      <c r="F185" s="275" t="s">
        <v>76</v>
      </c>
      <c r="G185" s="630" t="s">
        <v>77</v>
      </c>
      <c r="H185" s="631"/>
      <c r="I185" s="162"/>
    </row>
    <row r="186" spans="2:9" x14ac:dyDescent="0.25">
      <c r="B186" s="638" t="str">
        <f>+'[2]1- CUADRILLAS'!A42</f>
        <v>CUADRILLA AA (ALBAÑILERIA)</v>
      </c>
      <c r="C186" s="639"/>
      <c r="D186" s="274" t="s">
        <v>24</v>
      </c>
      <c r="E186" s="273">
        <f>+'[2]1- CUADRILLAS'!D42</f>
        <v>42800</v>
      </c>
      <c r="F186" s="272">
        <v>0.2872353311789772</v>
      </c>
      <c r="G186" s="818">
        <f>+E186*F186</f>
        <v>12293.672174460224</v>
      </c>
      <c r="H186" s="819"/>
      <c r="I186" s="162"/>
    </row>
    <row r="187" spans="2:9" ht="14.4" thickBot="1" x14ac:dyDescent="0.3">
      <c r="B187" s="536"/>
      <c r="C187" s="537"/>
      <c r="D187" s="140"/>
      <c r="E187" s="229"/>
      <c r="F187" s="228"/>
      <c r="G187" s="572"/>
      <c r="H187" s="573"/>
      <c r="I187" s="151"/>
    </row>
    <row r="188" spans="2:9" ht="14.4" thickBot="1" x14ac:dyDescent="0.3">
      <c r="B188" s="169"/>
      <c r="C188" s="132"/>
      <c r="D188" s="129"/>
      <c r="E188" s="219"/>
      <c r="F188" s="218"/>
      <c r="G188" s="554" t="s">
        <v>71</v>
      </c>
      <c r="H188" s="555"/>
      <c r="I188" s="150">
        <f>+SUM(G186:H187)</f>
        <v>12293.672174460224</v>
      </c>
    </row>
    <row r="189" spans="2:9" ht="14.4" thickBot="1" x14ac:dyDescent="0.3">
      <c r="B189" s="128" t="s">
        <v>79</v>
      </c>
      <c r="C189" s="160"/>
      <c r="D189" s="129"/>
      <c r="E189" s="219"/>
      <c r="F189" s="218"/>
      <c r="G189" s="132"/>
      <c r="H189" s="132"/>
      <c r="I189" s="151"/>
    </row>
    <row r="190" spans="2:9" x14ac:dyDescent="0.25">
      <c r="B190" s="533" t="s">
        <v>11</v>
      </c>
      <c r="C190" s="534"/>
      <c r="D190" s="135" t="s">
        <v>65</v>
      </c>
      <c r="E190" s="225" t="s">
        <v>75</v>
      </c>
      <c r="F190" s="135" t="s">
        <v>76</v>
      </c>
      <c r="G190" s="534" t="s">
        <v>77</v>
      </c>
      <c r="H190" s="535"/>
      <c r="I190" s="162"/>
    </row>
    <row r="191" spans="2:9" ht="14.4" thickBot="1" x14ac:dyDescent="0.3">
      <c r="B191" s="576"/>
      <c r="C191" s="577"/>
      <c r="D191" s="166"/>
      <c r="E191" s="227"/>
      <c r="F191" s="226"/>
      <c r="G191" s="577"/>
      <c r="H191" s="578"/>
      <c r="I191" s="151"/>
    </row>
    <row r="192" spans="2:9" ht="14.4" thickBot="1" x14ac:dyDescent="0.3">
      <c r="B192" s="172"/>
      <c r="C192" s="173"/>
      <c r="D192" s="174"/>
      <c r="E192" s="221"/>
      <c r="F192" s="220"/>
      <c r="G192" s="593" t="s">
        <v>71</v>
      </c>
      <c r="H192" s="594"/>
      <c r="I192" s="150">
        <f>+SUM(G191)</f>
        <v>0</v>
      </c>
    </row>
    <row r="193" spans="2:9" ht="14.4" thickBot="1" x14ac:dyDescent="0.3">
      <c r="B193" s="148"/>
      <c r="C193" s="132"/>
      <c r="D193" s="129"/>
      <c r="E193" s="219"/>
      <c r="F193" s="218"/>
      <c r="G193" s="132"/>
      <c r="H193" s="179"/>
      <c r="I193" s="180"/>
    </row>
    <row r="194" spans="2:9" ht="14.4" thickBot="1" x14ac:dyDescent="0.3">
      <c r="B194" s="181"/>
      <c r="C194" s="182"/>
      <c r="D194" s="183"/>
      <c r="E194" s="217"/>
      <c r="F194" s="601" t="s">
        <v>80</v>
      </c>
      <c r="G194" s="601"/>
      <c r="H194" s="602"/>
      <c r="I194" s="216">
        <f>+(SUM(I174:I192))</f>
        <v>28711.812235475176</v>
      </c>
    </row>
    <row r="195" spans="2:9" ht="15" customHeight="1" thickBot="1" x14ac:dyDescent="0.3">
      <c r="B195" s="186"/>
      <c r="C195" s="187"/>
      <c r="D195" s="188"/>
      <c r="E195" s="549" t="s">
        <v>86</v>
      </c>
      <c r="F195" s="550"/>
      <c r="G195" s="550"/>
      <c r="H195" s="550"/>
      <c r="I195" s="203">
        <f>+SUM(I196:I199)</f>
        <v>8599.1877645248151</v>
      </c>
    </row>
    <row r="196" spans="2:9" ht="13.5" customHeight="1" x14ac:dyDescent="0.25">
      <c r="B196" s="196"/>
      <c r="C196" s="197"/>
      <c r="D196" s="193"/>
      <c r="E196" s="551" t="s">
        <v>87</v>
      </c>
      <c r="F196" s="552"/>
      <c r="G196" s="553"/>
      <c r="H196" s="204">
        <v>0.23</v>
      </c>
      <c r="I196" s="205">
        <f>I194*H196</f>
        <v>6603.7168141592911</v>
      </c>
    </row>
    <row r="197" spans="2:9" x14ac:dyDescent="0.25">
      <c r="B197" s="196"/>
      <c r="C197" s="197"/>
      <c r="D197" s="193"/>
      <c r="E197" s="521" t="s">
        <v>88</v>
      </c>
      <c r="F197" s="522"/>
      <c r="G197" s="523"/>
      <c r="H197" s="206">
        <v>0.01</v>
      </c>
      <c r="I197" s="207">
        <f>I194*H197</f>
        <v>287.11812235475179</v>
      </c>
    </row>
    <row r="198" spans="2:9" x14ac:dyDescent="0.25">
      <c r="B198" s="196"/>
      <c r="C198" s="197"/>
      <c r="D198" s="193"/>
      <c r="E198" s="521" t="s">
        <v>89</v>
      </c>
      <c r="F198" s="522"/>
      <c r="G198" s="523"/>
      <c r="H198" s="206">
        <v>0.05</v>
      </c>
      <c r="I198" s="207">
        <f>I194*H198</f>
        <v>1435.5906117737588</v>
      </c>
    </row>
    <row r="199" spans="2:9" ht="14.4" thickBot="1" x14ac:dyDescent="0.3">
      <c r="B199" s="196"/>
      <c r="C199" s="197"/>
      <c r="D199" s="193"/>
      <c r="E199" s="544" t="s">
        <v>90</v>
      </c>
      <c r="F199" s="545"/>
      <c r="G199" s="546"/>
      <c r="H199" s="209">
        <v>0.19</v>
      </c>
      <c r="I199" s="207">
        <f>H199*I198</f>
        <v>272.76221623701417</v>
      </c>
    </row>
    <row r="200" spans="2:9" ht="14.4" thickBot="1" x14ac:dyDescent="0.3">
      <c r="B200" s="196"/>
      <c r="C200" s="197"/>
      <c r="D200" s="193"/>
      <c r="E200" s="547" t="s">
        <v>91</v>
      </c>
      <c r="F200" s="548"/>
      <c r="G200" s="548"/>
      <c r="H200" s="548"/>
      <c r="I200" s="210">
        <f>ROUND(I194+I195,0)</f>
        <v>37311</v>
      </c>
    </row>
    <row r="201" spans="2:9" x14ac:dyDescent="0.25">
      <c r="B201" s="196"/>
      <c r="C201" s="197"/>
      <c r="D201" s="193"/>
      <c r="E201" s="246"/>
      <c r="F201" s="149"/>
      <c r="G201" s="149"/>
      <c r="H201" s="149"/>
      <c r="I201" s="189"/>
    </row>
    <row r="202" spans="2:9" x14ac:dyDescent="0.25">
      <c r="B202" s="196"/>
      <c r="C202" s="197"/>
      <c r="D202" s="193"/>
      <c r="E202" s="211"/>
      <c r="F202" s="212"/>
      <c r="G202" s="212"/>
      <c r="H202" s="212"/>
      <c r="I202" s="213"/>
    </row>
    <row r="203" spans="2:9" x14ac:dyDescent="0.25">
      <c r="B203" s="191"/>
      <c r="C203" s="192"/>
      <c r="D203" s="193"/>
      <c r="E203" s="211"/>
      <c r="F203" s="194"/>
      <c r="G203" s="194"/>
      <c r="H203" s="194"/>
      <c r="I203" s="195"/>
    </row>
    <row r="204" spans="2:9" x14ac:dyDescent="0.25">
      <c r="B204" s="196" t="s">
        <v>81</v>
      </c>
      <c r="C204" s="197"/>
      <c r="D204" s="193"/>
      <c r="E204" s="211"/>
      <c r="F204" s="632" t="s">
        <v>82</v>
      </c>
      <c r="G204" s="632"/>
      <c r="H204" s="632"/>
      <c r="I204" s="633"/>
    </row>
    <row r="205" spans="2:9" ht="14.4" thickBot="1" x14ac:dyDescent="0.3">
      <c r="B205" s="181" t="s">
        <v>83</v>
      </c>
      <c r="C205" s="182"/>
      <c r="D205" s="183"/>
      <c r="E205" s="242"/>
      <c r="F205" s="570" t="s">
        <v>84</v>
      </c>
      <c r="G205" s="570"/>
      <c r="H205" s="570"/>
      <c r="I205" s="571"/>
    </row>
    <row r="206" spans="2:9" ht="14.4" thickBot="1" x14ac:dyDescent="0.3"/>
    <row r="207" spans="2:9" ht="13.95" customHeight="1" x14ac:dyDescent="0.25">
      <c r="B207" s="560" t="str">
        <f>+'[2]2- COMP BASICA'!B2</f>
        <v>REPARACIONES LOCATIVAS LABORATORIO GENETICA REGIONAL NOR OCCIDENTE DEL INSTITUTO NACIONAL DE MEDICINA LEGAL Y CIENCIAS FORENSES.</v>
      </c>
      <c r="C207" s="561"/>
      <c r="D207" s="561"/>
      <c r="E207" s="561"/>
      <c r="F207" s="561"/>
      <c r="G207" s="561"/>
      <c r="H207" s="271" t="s">
        <v>62</v>
      </c>
      <c r="I207" s="270" t="str">
        <f>+'[2]BASE DEL PRESUPUESTO'!$D$134</f>
        <v>BASES Y PISOS</v>
      </c>
    </row>
    <row r="208" spans="2:9" x14ac:dyDescent="0.25">
      <c r="B208" s="562"/>
      <c r="C208" s="563"/>
      <c r="D208" s="563"/>
      <c r="E208" s="563"/>
      <c r="F208" s="563"/>
      <c r="G208" s="563"/>
      <c r="H208" s="269" t="s">
        <v>63</v>
      </c>
      <c r="I208" s="268" t="str">
        <f>'[2]BASE DEL PRESUPUESTO'!C140</f>
        <v>5.6</v>
      </c>
    </row>
    <row r="209" spans="2:9" ht="74.25" customHeight="1" thickBot="1" x14ac:dyDescent="0.3">
      <c r="B209" s="267" t="s">
        <v>64</v>
      </c>
      <c r="C209" s="564" t="str">
        <f>'[2]BASE DEL PRESUPUESTO'!D140</f>
        <v xml:space="preserve">Suministro e instalación de piso en tablón de granito vibro prensado de 0.30 m. x 0.30 m. ó 0.33 m. 0.33 m. a junta perdida, color blanco huila grano 1. incluye corte con pulidora, juntas en pva con cemento blanco concretero y marmolina blanca o carbonato de calcio, destrocado, pulido, sellado, brillado y todos los trabajos, materiales y elementos necesarios para su correcta ejecución y funcionamiento. incluye cargue y retiro de sobrantes a botadero autorizado </v>
      </c>
      <c r="D209" s="565"/>
      <c r="E209" s="565"/>
      <c r="F209" s="565"/>
      <c r="G209" s="565"/>
      <c r="H209" s="266" t="s">
        <v>65</v>
      </c>
      <c r="I209" s="265" t="str">
        <f>'[2]BASE DEL PRESUPUESTO'!E140</f>
        <v>M2</v>
      </c>
    </row>
    <row r="210" spans="2:9" x14ac:dyDescent="0.25">
      <c r="B210" s="264"/>
      <c r="C210" s="129"/>
      <c r="D210" s="129"/>
      <c r="E210" s="290"/>
      <c r="F210" s="289"/>
      <c r="G210" s="129"/>
      <c r="H210" s="129"/>
      <c r="I210" s="144"/>
    </row>
    <row r="211" spans="2:9" ht="14.4" thickBot="1" x14ac:dyDescent="0.3">
      <c r="B211" s="128" t="s">
        <v>66</v>
      </c>
      <c r="C211" s="129"/>
      <c r="D211" s="129"/>
      <c r="E211" s="219"/>
      <c r="F211" s="218"/>
      <c r="G211" s="132"/>
      <c r="H211" s="132"/>
      <c r="I211" s="133"/>
    </row>
    <row r="212" spans="2:9" x14ac:dyDescent="0.25">
      <c r="B212" s="533" t="s">
        <v>11</v>
      </c>
      <c r="C212" s="534"/>
      <c r="D212" s="135" t="s">
        <v>65</v>
      </c>
      <c r="E212" s="235" t="s">
        <v>67</v>
      </c>
      <c r="F212" s="225" t="s">
        <v>68</v>
      </c>
      <c r="G212" s="534" t="s">
        <v>69</v>
      </c>
      <c r="H212" s="535"/>
      <c r="I212" s="138"/>
    </row>
    <row r="213" spans="2:9" x14ac:dyDescent="0.25">
      <c r="B213" s="595" t="s">
        <v>70</v>
      </c>
      <c r="C213" s="596"/>
      <c r="D213" s="140" t="s">
        <v>29</v>
      </c>
      <c r="E213" s="241">
        <v>1</v>
      </c>
      <c r="F213" s="240">
        <f>+(G228*10%)</f>
        <v>1326.2754704114775</v>
      </c>
      <c r="G213" s="609">
        <f>E213*F213</f>
        <v>1326.2754704114775</v>
      </c>
      <c r="H213" s="610"/>
      <c r="I213" s="144"/>
    </row>
    <row r="214" spans="2:9" ht="14.4" thickBot="1" x14ac:dyDescent="0.3">
      <c r="B214" s="579" t="str">
        <f>'[2]2- COMP BASICA'!B573</f>
        <v>PULIDORA PISO + OPERARIO</v>
      </c>
      <c r="C214" s="580"/>
      <c r="D214" s="145" t="s">
        <v>24</v>
      </c>
      <c r="E214" s="237">
        <v>0.6</v>
      </c>
      <c r="F214" s="288">
        <f>'[2]2- COMP BASICA'!R573</f>
        <v>7942.6</v>
      </c>
      <c r="G214" s="661">
        <f>F214*E214</f>
        <v>4765.5600000000004</v>
      </c>
      <c r="H214" s="662"/>
      <c r="I214" s="133"/>
    </row>
    <row r="215" spans="2:9" ht="14.4" thickBot="1" x14ac:dyDescent="0.3">
      <c r="B215" s="148"/>
      <c r="C215" s="132"/>
      <c r="D215" s="129"/>
      <c r="E215" s="219"/>
      <c r="F215" s="218"/>
      <c r="G215" s="655" t="s">
        <v>71</v>
      </c>
      <c r="H215" s="656"/>
      <c r="I215" s="150">
        <f>+SUM(G213:H214)</f>
        <v>6091.8354704114781</v>
      </c>
    </row>
    <row r="216" spans="2:9" ht="14.4" thickBot="1" x14ac:dyDescent="0.3">
      <c r="B216" s="128" t="s">
        <v>72</v>
      </c>
      <c r="C216" s="132"/>
      <c r="D216" s="129"/>
      <c r="E216" s="219"/>
      <c r="F216" s="218"/>
      <c r="G216" s="261"/>
      <c r="H216" s="261"/>
      <c r="I216" s="151"/>
    </row>
    <row r="217" spans="2:9" ht="14.4" thickBot="1" x14ac:dyDescent="0.3">
      <c r="B217" s="629" t="s">
        <v>11</v>
      </c>
      <c r="C217" s="630"/>
      <c r="D217" s="287" t="s">
        <v>65</v>
      </c>
      <c r="E217" s="286" t="s">
        <v>67</v>
      </c>
      <c r="F217" s="285" t="s">
        <v>68</v>
      </c>
      <c r="G217" s="826" t="s">
        <v>69</v>
      </c>
      <c r="H217" s="827"/>
      <c r="I217" s="152"/>
    </row>
    <row r="218" spans="2:9" ht="33" customHeight="1" x14ac:dyDescent="0.25">
      <c r="B218" s="820" t="str">
        <f>'[2]2- COMP BASICA'!B152</f>
        <v>BALDOSA VIBROPRENSADA 33 X 33 o 30 X 30 2.5 CM ESPESOR</v>
      </c>
      <c r="C218" s="821"/>
      <c r="D218" s="284" t="s">
        <v>96</v>
      </c>
      <c r="E218" s="283">
        <v>1.03</v>
      </c>
      <c r="F218" s="282">
        <f>'[2]2- COMP BASICA'!R152</f>
        <v>69203.869711205523</v>
      </c>
      <c r="G218" s="822">
        <f>F218*E218</f>
        <v>71279.985802541691</v>
      </c>
      <c r="H218" s="823"/>
      <c r="I218" s="152"/>
    </row>
    <row r="219" spans="2:9" ht="14.25" customHeight="1" x14ac:dyDescent="0.25">
      <c r="B219" s="820" t="str">
        <f>'[2]2- COMP BASICA'!B139</f>
        <v>MARMOLINA</v>
      </c>
      <c r="C219" s="821"/>
      <c r="D219" s="284" t="s">
        <v>98</v>
      </c>
      <c r="E219" s="283">
        <v>0.04</v>
      </c>
      <c r="F219" s="282">
        <f>'[2]2- COMP BASICA'!R139</f>
        <v>22271.612065233079</v>
      </c>
      <c r="G219" s="822">
        <f>+E219*F219</f>
        <v>890.8644826093232</v>
      </c>
      <c r="H219" s="823"/>
      <c r="I219" s="259"/>
    </row>
    <row r="220" spans="2:9" x14ac:dyDescent="0.25">
      <c r="B220" s="820" t="str">
        <f>'[2]2- COMP BASICA'!B39</f>
        <v>MORTERO 1:4</v>
      </c>
      <c r="C220" s="821"/>
      <c r="D220" s="284" t="s">
        <v>93</v>
      </c>
      <c r="E220" s="283">
        <v>0.05</v>
      </c>
      <c r="F220" s="282">
        <f>'[2]2- COMP BASICA'!R39</f>
        <v>504788.57920915761</v>
      </c>
      <c r="G220" s="822">
        <f>F220*E220</f>
        <v>25239.428960457881</v>
      </c>
      <c r="H220" s="823"/>
      <c r="I220" s="259"/>
    </row>
    <row r="221" spans="2:9" ht="13.95" customHeight="1" x14ac:dyDescent="0.25">
      <c r="B221" s="820" t="str">
        <f>'[2]2- COMP BASICA'!B30</f>
        <v>CEMENTO BLANCO</v>
      </c>
      <c r="C221" s="821"/>
      <c r="D221" s="284" t="s">
        <v>95</v>
      </c>
      <c r="E221" s="283">
        <v>3</v>
      </c>
      <c r="F221" s="282">
        <f>'[2]2- COMP BASICA'!R30</f>
        <v>1976.2100276262706</v>
      </c>
      <c r="G221" s="822">
        <f>F221*E221</f>
        <v>5928.6300828788117</v>
      </c>
      <c r="H221" s="823"/>
      <c r="I221" s="259"/>
    </row>
    <row r="222" spans="2:9" x14ac:dyDescent="0.25">
      <c r="B222" s="820" t="str">
        <f>'[2]2- COMP BASICA'!B31</f>
        <v>AGUA</v>
      </c>
      <c r="C222" s="821"/>
      <c r="D222" s="284" t="s">
        <v>97</v>
      </c>
      <c r="E222" s="283">
        <v>70</v>
      </c>
      <c r="F222" s="282">
        <f>'[2]2- COMP BASICA'!R31</f>
        <v>36.979166666666664</v>
      </c>
      <c r="G222" s="822">
        <f>F222*E222</f>
        <v>2588.5416666666665</v>
      </c>
      <c r="H222" s="823"/>
      <c r="I222" s="259"/>
    </row>
    <row r="223" spans="2:9" ht="13.95" customHeight="1" x14ac:dyDescent="0.25">
      <c r="B223" s="820" t="str">
        <f>'[2]2- COMP BASICA'!B576</f>
        <v>Disco Abrasivo corte Metal 9" x 1/8"</v>
      </c>
      <c r="C223" s="821"/>
      <c r="D223" s="281" t="s">
        <v>85</v>
      </c>
      <c r="E223" s="280">
        <v>0.25</v>
      </c>
      <c r="F223" s="279">
        <f>'[2]2- COMP BASICA'!R576</f>
        <v>15500</v>
      </c>
      <c r="G223" s="822">
        <f>F223*E223</f>
        <v>3875</v>
      </c>
      <c r="H223" s="823"/>
      <c r="I223" s="259"/>
    </row>
    <row r="224" spans="2:9" ht="14.4" thickBot="1" x14ac:dyDescent="0.3">
      <c r="B224" s="605" t="str">
        <f>'[2]2- COMP BASICA'!B575</f>
        <v>Cera Polimerica Autobrillante</v>
      </c>
      <c r="C224" s="606"/>
      <c r="D224" s="278" t="s">
        <v>97</v>
      </c>
      <c r="E224" s="237">
        <v>0.2</v>
      </c>
      <c r="F224" s="277">
        <f>'[2]2- COMP BASICA'!R575</f>
        <v>15750</v>
      </c>
      <c r="G224" s="824">
        <f>F224*E224</f>
        <v>3150</v>
      </c>
      <c r="H224" s="825"/>
      <c r="I224" s="151"/>
    </row>
    <row r="225" spans="2:9" ht="14.4" thickBot="1" x14ac:dyDescent="0.3">
      <c r="B225" s="148"/>
      <c r="C225" s="132"/>
      <c r="D225" s="129"/>
      <c r="E225" s="219"/>
      <c r="F225" s="218"/>
      <c r="G225" s="554" t="s">
        <v>71</v>
      </c>
      <c r="H225" s="555"/>
      <c r="I225" s="150">
        <f>+SUM(G218:H224)</f>
        <v>112952.45099515437</v>
      </c>
    </row>
    <row r="226" spans="2:9" ht="14.4" thickBot="1" x14ac:dyDescent="0.3">
      <c r="B226" s="128" t="s">
        <v>74</v>
      </c>
      <c r="C226" s="132"/>
      <c r="D226" s="129"/>
      <c r="E226" s="219"/>
      <c r="F226" s="218"/>
      <c r="G226" s="132"/>
      <c r="H226" s="132"/>
      <c r="I226" s="151"/>
    </row>
    <row r="227" spans="2:9" ht="14.4" thickBot="1" x14ac:dyDescent="0.3">
      <c r="B227" s="629" t="s">
        <v>11</v>
      </c>
      <c r="C227" s="630"/>
      <c r="D227" s="275" t="s">
        <v>65</v>
      </c>
      <c r="E227" s="276" t="s">
        <v>75</v>
      </c>
      <c r="F227" s="275" t="s">
        <v>76</v>
      </c>
      <c r="G227" s="630" t="s">
        <v>77</v>
      </c>
      <c r="H227" s="631"/>
      <c r="I227" s="162"/>
    </row>
    <row r="228" spans="2:9" x14ac:dyDescent="0.25">
      <c r="B228" s="638" t="str">
        <f>+'[2]1- CUADRILLAS'!A42</f>
        <v>CUADRILLA AA (ALBAÑILERIA)</v>
      </c>
      <c r="C228" s="639"/>
      <c r="D228" s="274" t="s">
        <v>24</v>
      </c>
      <c r="E228" s="273">
        <f>+'[2]1- CUADRILLAS'!D42</f>
        <v>42800</v>
      </c>
      <c r="F228" s="272">
        <v>0.30987744635782183</v>
      </c>
      <c r="G228" s="818">
        <f>+E228*F228</f>
        <v>13262.754704114774</v>
      </c>
      <c r="H228" s="819"/>
      <c r="I228" s="162"/>
    </row>
    <row r="229" spans="2:9" ht="14.4" thickBot="1" x14ac:dyDescent="0.3">
      <c r="B229" s="536"/>
      <c r="C229" s="537"/>
      <c r="D229" s="140"/>
      <c r="E229" s="229"/>
      <c r="F229" s="228"/>
      <c r="G229" s="572"/>
      <c r="H229" s="573"/>
      <c r="I229" s="151"/>
    </row>
    <row r="230" spans="2:9" ht="14.4" thickBot="1" x14ac:dyDescent="0.3">
      <c r="B230" s="169"/>
      <c r="C230" s="132"/>
      <c r="D230" s="129"/>
      <c r="E230" s="219"/>
      <c r="F230" s="218"/>
      <c r="G230" s="554" t="s">
        <v>71</v>
      </c>
      <c r="H230" s="555"/>
      <c r="I230" s="150">
        <f>+SUM(G228:H229)</f>
        <v>13262.754704114774</v>
      </c>
    </row>
    <row r="231" spans="2:9" ht="14.4" thickBot="1" x14ac:dyDescent="0.3">
      <c r="B231" s="128" t="s">
        <v>79</v>
      </c>
      <c r="C231" s="160"/>
      <c r="D231" s="129"/>
      <c r="E231" s="219"/>
      <c r="F231" s="218"/>
      <c r="G231" s="132"/>
      <c r="H231" s="132"/>
      <c r="I231" s="151"/>
    </row>
    <row r="232" spans="2:9" x14ac:dyDescent="0.25">
      <c r="B232" s="533" t="s">
        <v>11</v>
      </c>
      <c r="C232" s="534"/>
      <c r="D232" s="135" t="s">
        <v>65</v>
      </c>
      <c r="E232" s="225" t="s">
        <v>75</v>
      </c>
      <c r="F232" s="135" t="s">
        <v>76</v>
      </c>
      <c r="G232" s="534" t="s">
        <v>77</v>
      </c>
      <c r="H232" s="535"/>
      <c r="I232" s="162"/>
    </row>
    <row r="233" spans="2:9" ht="14.4" thickBot="1" x14ac:dyDescent="0.3">
      <c r="B233" s="576"/>
      <c r="C233" s="577"/>
      <c r="D233" s="166"/>
      <c r="E233" s="227"/>
      <c r="F233" s="226"/>
      <c r="G233" s="577"/>
      <c r="H233" s="578"/>
      <c r="I233" s="151"/>
    </row>
    <row r="234" spans="2:9" ht="14.4" thickBot="1" x14ac:dyDescent="0.3">
      <c r="B234" s="172"/>
      <c r="C234" s="173"/>
      <c r="D234" s="174"/>
      <c r="E234" s="221"/>
      <c r="F234" s="220"/>
      <c r="G234" s="593" t="s">
        <v>71</v>
      </c>
      <c r="H234" s="594"/>
      <c r="I234" s="150">
        <f>+SUM(G233)</f>
        <v>0</v>
      </c>
    </row>
    <row r="235" spans="2:9" ht="14.4" thickBot="1" x14ac:dyDescent="0.3">
      <c r="B235" s="148"/>
      <c r="C235" s="132"/>
      <c r="D235" s="129"/>
      <c r="E235" s="219"/>
      <c r="F235" s="218"/>
      <c r="G235" s="132"/>
      <c r="H235" s="179"/>
      <c r="I235" s="180"/>
    </row>
    <row r="236" spans="2:9" ht="14.4" thickBot="1" x14ac:dyDescent="0.3">
      <c r="B236" s="181"/>
      <c r="C236" s="182"/>
      <c r="D236" s="183"/>
      <c r="E236" s="217"/>
      <c r="F236" s="601" t="s">
        <v>80</v>
      </c>
      <c r="G236" s="601"/>
      <c r="H236" s="602"/>
      <c r="I236" s="216">
        <f>+(SUM(I215:I234))</f>
        <v>132307.04116968063</v>
      </c>
    </row>
    <row r="237" spans="2:9" ht="15" customHeight="1" thickBot="1" x14ac:dyDescent="0.3">
      <c r="B237" s="186"/>
      <c r="C237" s="187"/>
      <c r="D237" s="188"/>
      <c r="E237" s="549" t="s">
        <v>86</v>
      </c>
      <c r="F237" s="550"/>
      <c r="G237" s="550"/>
      <c r="H237" s="550"/>
      <c r="I237" s="203">
        <f>+SUM(I238:I241)</f>
        <v>39625.958830319345</v>
      </c>
    </row>
    <row r="238" spans="2:9" ht="13.5" customHeight="1" x14ac:dyDescent="0.25">
      <c r="B238" s="196"/>
      <c r="C238" s="197"/>
      <c r="D238" s="193"/>
      <c r="E238" s="551" t="s">
        <v>87</v>
      </c>
      <c r="F238" s="552"/>
      <c r="G238" s="553"/>
      <c r="H238" s="204">
        <v>0.23</v>
      </c>
      <c r="I238" s="205">
        <f>I236*H238</f>
        <v>30430.619469026544</v>
      </c>
    </row>
    <row r="239" spans="2:9" x14ac:dyDescent="0.25">
      <c r="B239" s="196"/>
      <c r="C239" s="197"/>
      <c r="D239" s="193"/>
      <c r="E239" s="521" t="s">
        <v>88</v>
      </c>
      <c r="F239" s="522"/>
      <c r="G239" s="523"/>
      <c r="H239" s="206">
        <v>0.01</v>
      </c>
      <c r="I239" s="207">
        <f>I236*H239</f>
        <v>1323.0704116968063</v>
      </c>
    </row>
    <row r="240" spans="2:9" x14ac:dyDescent="0.25">
      <c r="B240" s="196"/>
      <c r="C240" s="197"/>
      <c r="D240" s="193"/>
      <c r="E240" s="521" t="s">
        <v>89</v>
      </c>
      <c r="F240" s="522"/>
      <c r="G240" s="523"/>
      <c r="H240" s="206">
        <v>0.05</v>
      </c>
      <c r="I240" s="207">
        <f>I236*H240</f>
        <v>6615.3520584840317</v>
      </c>
    </row>
    <row r="241" spans="2:9" ht="14.4" thickBot="1" x14ac:dyDescent="0.3">
      <c r="B241" s="196"/>
      <c r="C241" s="197"/>
      <c r="D241" s="193"/>
      <c r="E241" s="544" t="s">
        <v>90</v>
      </c>
      <c r="F241" s="545"/>
      <c r="G241" s="546"/>
      <c r="H241" s="209">
        <v>0.19</v>
      </c>
      <c r="I241" s="207">
        <f>H241*I240</f>
        <v>1256.9168911119659</v>
      </c>
    </row>
    <row r="242" spans="2:9" ht="14.4" thickBot="1" x14ac:dyDescent="0.3">
      <c r="B242" s="196"/>
      <c r="C242" s="197"/>
      <c r="D242" s="193"/>
      <c r="E242" s="547" t="s">
        <v>91</v>
      </c>
      <c r="F242" s="548"/>
      <c r="G242" s="548"/>
      <c r="H242" s="548"/>
      <c r="I242" s="210">
        <f>ROUND(I236+I237,0)</f>
        <v>171933</v>
      </c>
    </row>
    <row r="243" spans="2:9" x14ac:dyDescent="0.25">
      <c r="B243" s="196"/>
      <c r="C243" s="197"/>
      <c r="D243" s="193"/>
      <c r="E243" s="246"/>
      <c r="F243" s="149"/>
      <c r="G243" s="149"/>
      <c r="H243" s="149"/>
      <c r="I243" s="189"/>
    </row>
    <row r="244" spans="2:9" x14ac:dyDescent="0.25">
      <c r="B244" s="196"/>
      <c r="C244" s="197"/>
      <c r="D244" s="193"/>
      <c r="E244" s="211"/>
      <c r="F244" s="212"/>
      <c r="G244" s="212"/>
      <c r="H244" s="212"/>
      <c r="I244" s="213"/>
    </row>
    <row r="245" spans="2:9" x14ac:dyDescent="0.25">
      <c r="B245" s="191"/>
      <c r="C245" s="192"/>
      <c r="D245" s="193"/>
      <c r="E245" s="211"/>
      <c r="F245" s="194"/>
      <c r="G245" s="194"/>
      <c r="H245" s="194"/>
      <c r="I245" s="195"/>
    </row>
    <row r="246" spans="2:9" x14ac:dyDescent="0.25">
      <c r="B246" s="196" t="s">
        <v>81</v>
      </c>
      <c r="C246" s="197"/>
      <c r="D246" s="193"/>
      <c r="E246" s="211"/>
      <c r="F246" s="632" t="s">
        <v>82</v>
      </c>
      <c r="G246" s="632"/>
      <c r="H246" s="632"/>
      <c r="I246" s="633"/>
    </row>
    <row r="247" spans="2:9" ht="14.4" thickBot="1" x14ac:dyDescent="0.3">
      <c r="B247" s="181" t="s">
        <v>83</v>
      </c>
      <c r="C247" s="182"/>
      <c r="D247" s="183"/>
      <c r="E247" s="242"/>
      <c r="F247" s="570" t="s">
        <v>84</v>
      </c>
      <c r="G247" s="570"/>
      <c r="H247" s="570"/>
      <c r="I247" s="571"/>
    </row>
    <row r="248" spans="2:9" ht="14.4" thickBot="1" x14ac:dyDescent="0.3"/>
    <row r="249" spans="2:9" ht="13.95" customHeight="1" x14ac:dyDescent="0.25">
      <c r="B249" s="560" t="str">
        <f>+'[2]2- COMP BASICA'!B2</f>
        <v>REPARACIONES LOCATIVAS LABORATORIO GENETICA REGIONAL NOR OCCIDENTE DEL INSTITUTO NACIONAL DE MEDICINA LEGAL Y CIENCIAS FORENSES.</v>
      </c>
      <c r="C249" s="561"/>
      <c r="D249" s="561"/>
      <c r="E249" s="561"/>
      <c r="F249" s="561"/>
      <c r="G249" s="561"/>
      <c r="H249" s="271" t="s">
        <v>62</v>
      </c>
      <c r="I249" s="270" t="str">
        <f>+'[2]BASE DEL PRESUPUESTO'!$D$134</f>
        <v>BASES Y PISOS</v>
      </c>
    </row>
    <row r="250" spans="2:9" x14ac:dyDescent="0.25">
      <c r="B250" s="562"/>
      <c r="C250" s="563"/>
      <c r="D250" s="563"/>
      <c r="E250" s="563"/>
      <c r="F250" s="563"/>
      <c r="G250" s="563"/>
      <c r="H250" s="269" t="s">
        <v>63</v>
      </c>
      <c r="I250" s="268" t="str">
        <f>+'[2]BASE DEL PRESUPUESTO'!$C$141</f>
        <v>5.7</v>
      </c>
    </row>
    <row r="251" spans="2:9" ht="37.5" customHeight="1" thickBot="1" x14ac:dyDescent="0.3">
      <c r="B251" s="267" t="s">
        <v>64</v>
      </c>
      <c r="C251" s="564" t="str">
        <f>+'[2]BASE DEL PRESUPUESTO'!$D$141</f>
        <v>Suministro e instalación de Piso Vinílico Homogeneo. Inclye mástico de nivelación, adhesivo, cordón de soldadura y todos los elementos necesarios para su correcta instalación.</v>
      </c>
      <c r="D251" s="565"/>
      <c r="E251" s="565"/>
      <c r="F251" s="565"/>
      <c r="G251" s="565"/>
      <c r="H251" s="266" t="s">
        <v>65</v>
      </c>
      <c r="I251" s="265" t="str">
        <f>+'[2]BASE DEL PRESUPUESTO'!$E$141</f>
        <v>M2</v>
      </c>
    </row>
    <row r="252" spans="2:9" x14ac:dyDescent="0.25">
      <c r="B252" s="264"/>
      <c r="C252" s="129"/>
      <c r="D252" s="129"/>
      <c r="E252" s="263"/>
      <c r="F252" s="262"/>
      <c r="G252" s="129"/>
      <c r="H252" s="129"/>
      <c r="I252" s="144"/>
    </row>
    <row r="253" spans="2:9" ht="14.4" thickBot="1" x14ac:dyDescent="0.3">
      <c r="B253" s="128" t="s">
        <v>66</v>
      </c>
      <c r="C253" s="129"/>
      <c r="D253" s="129"/>
      <c r="E253" s="211"/>
      <c r="F253" s="249"/>
      <c r="G253" s="132"/>
      <c r="H253" s="132"/>
      <c r="I253" s="133"/>
    </row>
    <row r="254" spans="2:9" x14ac:dyDescent="0.25">
      <c r="B254" s="533" t="s">
        <v>11</v>
      </c>
      <c r="C254" s="534"/>
      <c r="D254" s="135" t="s">
        <v>65</v>
      </c>
      <c r="E254" s="255" t="s">
        <v>67</v>
      </c>
      <c r="F254" s="248" t="s">
        <v>68</v>
      </c>
      <c r="G254" s="534" t="s">
        <v>69</v>
      </c>
      <c r="H254" s="535"/>
      <c r="I254" s="138"/>
    </row>
    <row r="255" spans="2:9" ht="18" customHeight="1" x14ac:dyDescent="0.25">
      <c r="B255" s="536" t="s">
        <v>28</v>
      </c>
      <c r="C255" s="537"/>
      <c r="D255" s="140" t="s">
        <v>29</v>
      </c>
      <c r="E255" s="141">
        <v>1</v>
      </c>
      <c r="F255" s="257">
        <f>+(G267*10%)</f>
        <v>3510.4327048864939</v>
      </c>
      <c r="G255" s="652">
        <f>ROUND(E255*F255,0)</f>
        <v>3510</v>
      </c>
      <c r="H255" s="653"/>
      <c r="I255" s="144"/>
    </row>
    <row r="256" spans="2:9" ht="14.4" thickBot="1" x14ac:dyDescent="0.3">
      <c r="B256" s="568"/>
      <c r="C256" s="569"/>
      <c r="D256" s="145"/>
      <c r="E256" s="208"/>
      <c r="F256" s="256"/>
      <c r="G256" s="661"/>
      <c r="H256" s="662"/>
      <c r="I256" s="133"/>
    </row>
    <row r="257" spans="2:9" ht="14.4" thickBot="1" x14ac:dyDescent="0.3">
      <c r="B257" s="148"/>
      <c r="C257" s="132"/>
      <c r="D257" s="129"/>
      <c r="E257" s="211"/>
      <c r="F257" s="249"/>
      <c r="G257" s="655" t="s">
        <v>71</v>
      </c>
      <c r="H257" s="656"/>
      <c r="I257" s="150">
        <f>+G255</f>
        <v>3510</v>
      </c>
    </row>
    <row r="258" spans="2:9" ht="14.4" thickBot="1" x14ac:dyDescent="0.3">
      <c r="B258" s="128" t="s">
        <v>72</v>
      </c>
      <c r="C258" s="132"/>
      <c r="D258" s="129"/>
      <c r="E258" s="211"/>
      <c r="F258" s="249"/>
      <c r="G258" s="261"/>
      <c r="H258" s="261"/>
      <c r="I258" s="151"/>
    </row>
    <row r="259" spans="2:9" x14ac:dyDescent="0.25">
      <c r="B259" s="533" t="s">
        <v>11</v>
      </c>
      <c r="C259" s="534"/>
      <c r="D259" s="135" t="s">
        <v>65</v>
      </c>
      <c r="E259" s="255" t="s">
        <v>67</v>
      </c>
      <c r="F259" s="248" t="s">
        <v>68</v>
      </c>
      <c r="G259" s="643" t="s">
        <v>69</v>
      </c>
      <c r="H259" s="644"/>
      <c r="I259" s="152"/>
    </row>
    <row r="260" spans="2:9" ht="13.95" customHeight="1" x14ac:dyDescent="0.25">
      <c r="B260" s="625" t="str">
        <f>+'[2]2- COMP BASICA'!$B$135</f>
        <v>PISO VINILICO 2MM</v>
      </c>
      <c r="C260" s="626"/>
      <c r="D260" s="153" t="s">
        <v>96</v>
      </c>
      <c r="E260" s="260">
        <v>1</v>
      </c>
      <c r="F260" s="254">
        <f>+'[2]2- COMP BASICA'!$R$135</f>
        <v>84949.98528546076</v>
      </c>
      <c r="G260" s="652">
        <f>ROUND(E260*F260,0)</f>
        <v>84950</v>
      </c>
      <c r="H260" s="653"/>
      <c r="I260" s="259"/>
    </row>
    <row r="261" spans="2:9" ht="13.95" customHeight="1" x14ac:dyDescent="0.25">
      <c r="B261" s="625" t="str">
        <f>+'[2]2- COMP BASICA'!$B$137</f>
        <v>ADHESIVO PARA PISOS EN VINILO</v>
      </c>
      <c r="C261" s="626"/>
      <c r="D261" s="153" t="s">
        <v>95</v>
      </c>
      <c r="E261" s="260">
        <v>0.25</v>
      </c>
      <c r="F261" s="254">
        <f>+'[2]2- COMP BASICA'!$R$137</f>
        <v>27245</v>
      </c>
      <c r="G261" s="652">
        <f>ROUND(E261*F261,0)</f>
        <v>6811</v>
      </c>
      <c r="H261" s="653"/>
      <c r="I261" s="259"/>
    </row>
    <row r="262" spans="2:9" x14ac:dyDescent="0.25">
      <c r="B262" s="536" t="str">
        <f>+'[2]2- COMP BASICA'!$B$138</f>
        <v>MASTICO RESANADOR POLIMERICO</v>
      </c>
      <c r="C262" s="537"/>
      <c r="D262" s="140" t="s">
        <v>95</v>
      </c>
      <c r="E262" s="141">
        <v>2.5</v>
      </c>
      <c r="F262" s="257">
        <f>+'[2]2- COMP BASICA'!$R$138</f>
        <v>6590</v>
      </c>
      <c r="G262" s="652">
        <f>ROUND(E262*F262,0)</f>
        <v>16475</v>
      </c>
      <c r="H262" s="653"/>
      <c r="I262" s="259"/>
    </row>
    <row r="263" spans="2:9" ht="14.4" thickBot="1" x14ac:dyDescent="0.3">
      <c r="B263" s="579"/>
      <c r="C263" s="580"/>
      <c r="D263" s="145"/>
      <c r="E263" s="208"/>
      <c r="F263" s="231"/>
      <c r="G263" s="661"/>
      <c r="H263" s="662"/>
      <c r="I263" s="151"/>
    </row>
    <row r="264" spans="2:9" ht="14.4" thickBot="1" x14ac:dyDescent="0.3">
      <c r="B264" s="148"/>
      <c r="C264" s="132"/>
      <c r="D264" s="129"/>
      <c r="E264" s="211"/>
      <c r="F264" s="249"/>
      <c r="G264" s="554" t="s">
        <v>71</v>
      </c>
      <c r="H264" s="555"/>
      <c r="I264" s="150">
        <f>SUM(G260:H263)</f>
        <v>108236</v>
      </c>
    </row>
    <row r="265" spans="2:9" ht="14.4" thickBot="1" x14ac:dyDescent="0.3">
      <c r="B265" s="128" t="s">
        <v>74</v>
      </c>
      <c r="C265" s="132"/>
      <c r="D265" s="129"/>
      <c r="E265" s="211"/>
      <c r="F265" s="249"/>
      <c r="G265" s="132"/>
      <c r="H265" s="132"/>
      <c r="I265" s="151"/>
    </row>
    <row r="266" spans="2:9" x14ac:dyDescent="0.25">
      <c r="B266" s="533" t="s">
        <v>11</v>
      </c>
      <c r="C266" s="534"/>
      <c r="D266" s="135" t="s">
        <v>65</v>
      </c>
      <c r="E266" s="248" t="s">
        <v>75</v>
      </c>
      <c r="F266" s="135" t="s">
        <v>76</v>
      </c>
      <c r="G266" s="534" t="s">
        <v>77</v>
      </c>
      <c r="H266" s="535"/>
      <c r="I266" s="162"/>
    </row>
    <row r="267" spans="2:9" x14ac:dyDescent="0.25">
      <c r="B267" s="536" t="str">
        <f>+'[2]1- CUADRILLAS'!$A$42</f>
        <v>CUADRILLA AA (ALBAÑILERIA)</v>
      </c>
      <c r="C267" s="537"/>
      <c r="D267" s="163" t="s">
        <v>78</v>
      </c>
      <c r="E267" s="164">
        <f>+'[2]1- CUADRILLAS'!$D$42</f>
        <v>42800</v>
      </c>
      <c r="F267" s="199">
        <v>0.82019455721647039</v>
      </c>
      <c r="G267" s="572">
        <f>F267*E267</f>
        <v>35104.327048864936</v>
      </c>
      <c r="H267" s="573"/>
      <c r="I267" s="151"/>
    </row>
    <row r="268" spans="2:9" ht="14.4" thickBot="1" x14ac:dyDescent="0.3">
      <c r="B268" s="814"/>
      <c r="C268" s="815"/>
      <c r="D268" s="258"/>
      <c r="E268" s="247"/>
      <c r="F268" s="171"/>
      <c r="G268" s="816"/>
      <c r="H268" s="817"/>
      <c r="I268" s="151"/>
    </row>
    <row r="269" spans="2:9" ht="14.4" thickBot="1" x14ac:dyDescent="0.3">
      <c r="B269" s="169"/>
      <c r="C269" s="132"/>
      <c r="D269" s="129"/>
      <c r="E269" s="211"/>
      <c r="F269" s="249"/>
      <c r="G269" s="554" t="s">
        <v>71</v>
      </c>
      <c r="H269" s="555"/>
      <c r="I269" s="150">
        <f>SUM(G267:H268)</f>
        <v>35104.327048864936</v>
      </c>
    </row>
    <row r="270" spans="2:9" ht="14.4" thickBot="1" x14ac:dyDescent="0.3">
      <c r="B270" s="128" t="s">
        <v>79</v>
      </c>
      <c r="C270" s="160"/>
      <c r="D270" s="129"/>
      <c r="E270" s="211"/>
      <c r="F270" s="249"/>
      <c r="G270" s="132"/>
      <c r="H270" s="132"/>
      <c r="I270" s="151"/>
    </row>
    <row r="271" spans="2:9" x14ac:dyDescent="0.25">
      <c r="B271" s="533" t="s">
        <v>11</v>
      </c>
      <c r="C271" s="534"/>
      <c r="D271" s="135" t="s">
        <v>65</v>
      </c>
      <c r="E271" s="248" t="s">
        <v>75</v>
      </c>
      <c r="F271" s="135" t="s">
        <v>76</v>
      </c>
      <c r="G271" s="534" t="s">
        <v>77</v>
      </c>
      <c r="H271" s="535"/>
      <c r="I271" s="162"/>
    </row>
    <row r="272" spans="2:9" ht="14.4" thickBot="1" x14ac:dyDescent="0.3">
      <c r="B272" s="576"/>
      <c r="C272" s="577"/>
      <c r="D272" s="166"/>
      <c r="E272" s="251"/>
      <c r="F272" s="250"/>
      <c r="G272" s="577"/>
      <c r="H272" s="578"/>
      <c r="I272" s="151"/>
    </row>
    <row r="273" spans="2:9" ht="14.4" thickBot="1" x14ac:dyDescent="0.3">
      <c r="B273" s="172"/>
      <c r="C273" s="173"/>
      <c r="D273" s="174"/>
      <c r="E273" s="246"/>
      <c r="F273" s="245"/>
      <c r="G273" s="593" t="s">
        <v>71</v>
      </c>
      <c r="H273" s="594"/>
      <c r="I273" s="150">
        <f>ROUND(SUM(G272:H272),0)</f>
        <v>0</v>
      </c>
    </row>
    <row r="274" spans="2:9" ht="14.4" thickBot="1" x14ac:dyDescent="0.3">
      <c r="B274" s="148"/>
      <c r="C274" s="132"/>
      <c r="D274" s="129"/>
      <c r="E274" s="244"/>
      <c r="F274" s="243"/>
      <c r="G274" s="132"/>
      <c r="H274" s="179"/>
      <c r="I274" s="180"/>
    </row>
    <row r="275" spans="2:9" ht="14.4" thickBot="1" x14ac:dyDescent="0.3">
      <c r="B275" s="181"/>
      <c r="C275" s="182"/>
      <c r="D275" s="183"/>
      <c r="E275" s="217"/>
      <c r="F275" s="601" t="s">
        <v>80</v>
      </c>
      <c r="G275" s="601"/>
      <c r="H275" s="602"/>
      <c r="I275" s="216">
        <f>+SUM(I257:I273)</f>
        <v>146850.32704886494</v>
      </c>
    </row>
    <row r="276" spans="2:9" ht="15" customHeight="1" thickBot="1" x14ac:dyDescent="0.3">
      <c r="B276" s="186"/>
      <c r="C276" s="187"/>
      <c r="D276" s="188"/>
      <c r="E276" s="549" t="s">
        <v>86</v>
      </c>
      <c r="F276" s="550"/>
      <c r="G276" s="550"/>
      <c r="H276" s="550"/>
      <c r="I276" s="203">
        <f>+SUM(I277:I280)</f>
        <v>43981.672951135057</v>
      </c>
    </row>
    <row r="277" spans="2:9" ht="13.5" customHeight="1" x14ac:dyDescent="0.25">
      <c r="B277" s="196"/>
      <c r="C277" s="197"/>
      <c r="D277" s="193"/>
      <c r="E277" s="551" t="s">
        <v>87</v>
      </c>
      <c r="F277" s="552"/>
      <c r="G277" s="553"/>
      <c r="H277" s="204">
        <v>0.23</v>
      </c>
      <c r="I277" s="205">
        <f>I275*H277</f>
        <v>33775.575221238942</v>
      </c>
    </row>
    <row r="278" spans="2:9" x14ac:dyDescent="0.25">
      <c r="B278" s="196"/>
      <c r="C278" s="197"/>
      <c r="D278" s="193"/>
      <c r="E278" s="521" t="s">
        <v>88</v>
      </c>
      <c r="F278" s="522"/>
      <c r="G278" s="523"/>
      <c r="H278" s="206">
        <v>0.01</v>
      </c>
      <c r="I278" s="207">
        <f>I275*H278</f>
        <v>1468.5032704886494</v>
      </c>
    </row>
    <row r="279" spans="2:9" x14ac:dyDescent="0.25">
      <c r="B279" s="196"/>
      <c r="C279" s="197"/>
      <c r="D279" s="193"/>
      <c r="E279" s="521" t="s">
        <v>89</v>
      </c>
      <c r="F279" s="522"/>
      <c r="G279" s="523"/>
      <c r="H279" s="206">
        <v>0.05</v>
      </c>
      <c r="I279" s="207">
        <f>I275*H279</f>
        <v>7342.5163524432473</v>
      </c>
    </row>
    <row r="280" spans="2:9" ht="14.4" thickBot="1" x14ac:dyDescent="0.3">
      <c r="B280" s="196"/>
      <c r="C280" s="197"/>
      <c r="E280" s="544" t="s">
        <v>90</v>
      </c>
      <c r="F280" s="545"/>
      <c r="G280" s="546"/>
      <c r="H280" s="209">
        <v>0.19</v>
      </c>
      <c r="I280" s="207">
        <f>H280*I279</f>
        <v>1395.0781069642171</v>
      </c>
    </row>
    <row r="281" spans="2:9" ht="14.4" thickBot="1" x14ac:dyDescent="0.3">
      <c r="B281" s="196"/>
      <c r="C281" s="197"/>
      <c r="D281" s="193"/>
      <c r="E281" s="547" t="s">
        <v>91</v>
      </c>
      <c r="F281" s="548"/>
      <c r="G281" s="548"/>
      <c r="H281" s="548"/>
      <c r="I281" s="210">
        <f>ROUND(I275+I276,0)</f>
        <v>190832</v>
      </c>
    </row>
    <row r="282" spans="2:9" x14ac:dyDescent="0.25">
      <c r="B282" s="196"/>
      <c r="C282" s="197"/>
      <c r="D282" s="193"/>
      <c r="E282" s="246"/>
      <c r="F282" s="149"/>
      <c r="G282" s="149"/>
      <c r="H282" s="149"/>
      <c r="I282" s="189"/>
    </row>
    <row r="283" spans="2:9" x14ac:dyDescent="0.25">
      <c r="B283" s="196"/>
      <c r="C283" s="197"/>
      <c r="D283" s="193"/>
      <c r="E283" s="211"/>
      <c r="F283" s="212"/>
      <c r="G283" s="212"/>
      <c r="H283" s="212"/>
      <c r="I283" s="213"/>
    </row>
    <row r="284" spans="2:9" x14ac:dyDescent="0.25">
      <c r="B284" s="191"/>
      <c r="C284" s="192"/>
      <c r="D284" s="193"/>
      <c r="E284" s="211"/>
      <c r="F284" s="194"/>
      <c r="G284" s="194"/>
      <c r="H284" s="194"/>
      <c r="I284" s="195"/>
    </row>
    <row r="285" spans="2:9" x14ac:dyDescent="0.25">
      <c r="B285" s="196" t="s">
        <v>81</v>
      </c>
      <c r="C285" s="197"/>
      <c r="D285" s="193"/>
      <c r="E285" s="211"/>
      <c r="F285" s="632" t="s">
        <v>82</v>
      </c>
      <c r="G285" s="632"/>
      <c r="H285" s="632"/>
      <c r="I285" s="633"/>
    </row>
    <row r="286" spans="2:9" ht="14.4" thickBot="1" x14ac:dyDescent="0.3">
      <c r="B286" s="181" t="s">
        <v>83</v>
      </c>
      <c r="C286" s="182"/>
      <c r="D286" s="183"/>
      <c r="E286" s="242"/>
      <c r="F286" s="570" t="s">
        <v>84</v>
      </c>
      <c r="G286" s="570"/>
      <c r="H286" s="570"/>
      <c r="I286" s="571"/>
    </row>
  </sheetData>
  <mergeCells count="311">
    <mergeCell ref="B2:G3"/>
    <mergeCell ref="C4:G4"/>
    <mergeCell ref="B7:C7"/>
    <mergeCell ref="G7:H7"/>
    <mergeCell ref="B8:C8"/>
    <mergeCell ref="G8:H8"/>
    <mergeCell ref="B14:C14"/>
    <mergeCell ref="G14:H14"/>
    <mergeCell ref="B15:C15"/>
    <mergeCell ref="G15:H15"/>
    <mergeCell ref="B16:C16"/>
    <mergeCell ref="G16:H16"/>
    <mergeCell ref="B9:C9"/>
    <mergeCell ref="G9:H9"/>
    <mergeCell ref="G10:H10"/>
    <mergeCell ref="B12:C12"/>
    <mergeCell ref="G12:H12"/>
    <mergeCell ref="B13:C13"/>
    <mergeCell ref="G13:H13"/>
    <mergeCell ref="G20:H20"/>
    <mergeCell ref="B22:C22"/>
    <mergeCell ref="G22:H22"/>
    <mergeCell ref="B23:C23"/>
    <mergeCell ref="G23:H23"/>
    <mergeCell ref="B24:C24"/>
    <mergeCell ref="G24:H24"/>
    <mergeCell ref="B17:C17"/>
    <mergeCell ref="G17:H17"/>
    <mergeCell ref="B18:C18"/>
    <mergeCell ref="G18:H18"/>
    <mergeCell ref="B19:C19"/>
    <mergeCell ref="G19:H19"/>
    <mergeCell ref="G30:H30"/>
    <mergeCell ref="F32:H32"/>
    <mergeCell ref="F42:I42"/>
    <mergeCell ref="F43:I43"/>
    <mergeCell ref="B45:G46"/>
    <mergeCell ref="C47:G47"/>
    <mergeCell ref="B25:C25"/>
    <mergeCell ref="G25:H25"/>
    <mergeCell ref="G26:H26"/>
    <mergeCell ref="B28:C28"/>
    <mergeCell ref="G28:H28"/>
    <mergeCell ref="B29:C29"/>
    <mergeCell ref="G29:H29"/>
    <mergeCell ref="G53:H53"/>
    <mergeCell ref="B55:C55"/>
    <mergeCell ref="G55:H55"/>
    <mergeCell ref="B56:C56"/>
    <mergeCell ref="G56:H56"/>
    <mergeCell ref="B57:C57"/>
    <mergeCell ref="G57:H57"/>
    <mergeCell ref="B50:C50"/>
    <mergeCell ref="G50:H50"/>
    <mergeCell ref="B51:C51"/>
    <mergeCell ref="G51:H51"/>
    <mergeCell ref="B52:C52"/>
    <mergeCell ref="G52:H52"/>
    <mergeCell ref="B61:C61"/>
    <mergeCell ref="G61:H61"/>
    <mergeCell ref="B62:C62"/>
    <mergeCell ref="G62:H62"/>
    <mergeCell ref="G63:H63"/>
    <mergeCell ref="G64:H64"/>
    <mergeCell ref="B58:C58"/>
    <mergeCell ref="G58:H58"/>
    <mergeCell ref="B59:C59"/>
    <mergeCell ref="G59:H59"/>
    <mergeCell ref="B60:C60"/>
    <mergeCell ref="G60:H60"/>
    <mergeCell ref="B69:C69"/>
    <mergeCell ref="G69:H69"/>
    <mergeCell ref="G70:H70"/>
    <mergeCell ref="B72:C72"/>
    <mergeCell ref="G72:H72"/>
    <mergeCell ref="B73:C73"/>
    <mergeCell ref="G73:H73"/>
    <mergeCell ref="B66:C66"/>
    <mergeCell ref="G66:H66"/>
    <mergeCell ref="B67:C67"/>
    <mergeCell ref="G67:H67"/>
    <mergeCell ref="B68:C68"/>
    <mergeCell ref="G68:H68"/>
    <mergeCell ref="B94:C94"/>
    <mergeCell ref="G94:H94"/>
    <mergeCell ref="B95:C95"/>
    <mergeCell ref="G95:H95"/>
    <mergeCell ref="B96:C96"/>
    <mergeCell ref="G96:H96"/>
    <mergeCell ref="G74:H74"/>
    <mergeCell ref="F76:H76"/>
    <mergeCell ref="F86:I86"/>
    <mergeCell ref="F87:I87"/>
    <mergeCell ref="B89:G90"/>
    <mergeCell ref="C91:G91"/>
    <mergeCell ref="E77:H77"/>
    <mergeCell ref="E78:G78"/>
    <mergeCell ref="E79:G79"/>
    <mergeCell ref="E80:G80"/>
    <mergeCell ref="B102:C102"/>
    <mergeCell ref="G102:H102"/>
    <mergeCell ref="G103:H103"/>
    <mergeCell ref="G104:H104"/>
    <mergeCell ref="B106:C106"/>
    <mergeCell ref="G106:H106"/>
    <mergeCell ref="B97:C97"/>
    <mergeCell ref="G97:H97"/>
    <mergeCell ref="G98:H98"/>
    <mergeCell ref="B100:C100"/>
    <mergeCell ref="G100:H100"/>
    <mergeCell ref="B101:C101"/>
    <mergeCell ref="G101:H101"/>
    <mergeCell ref="B112:C112"/>
    <mergeCell ref="G112:H112"/>
    <mergeCell ref="G113:H113"/>
    <mergeCell ref="E115:H115"/>
    <mergeCell ref="F125:I125"/>
    <mergeCell ref="F126:I126"/>
    <mergeCell ref="E120:G120"/>
    <mergeCell ref="E121:H121"/>
    <mergeCell ref="B107:C107"/>
    <mergeCell ref="G107:H107"/>
    <mergeCell ref="B108:C108"/>
    <mergeCell ref="G108:H108"/>
    <mergeCell ref="G109:H109"/>
    <mergeCell ref="B111:C111"/>
    <mergeCell ref="G111:H111"/>
    <mergeCell ref="B135:C135"/>
    <mergeCell ref="G135:H135"/>
    <mergeCell ref="G136:H136"/>
    <mergeCell ref="B138:C138"/>
    <mergeCell ref="G138:H138"/>
    <mergeCell ref="B139:C139"/>
    <mergeCell ref="G139:H139"/>
    <mergeCell ref="B128:G129"/>
    <mergeCell ref="C130:G130"/>
    <mergeCell ref="B133:C133"/>
    <mergeCell ref="G133:H133"/>
    <mergeCell ref="B134:C134"/>
    <mergeCell ref="G134:H134"/>
    <mergeCell ref="B145:C145"/>
    <mergeCell ref="G145:H145"/>
    <mergeCell ref="B146:C146"/>
    <mergeCell ref="G146:H146"/>
    <mergeCell ref="G147:H147"/>
    <mergeCell ref="B149:C149"/>
    <mergeCell ref="G149:H149"/>
    <mergeCell ref="B140:C140"/>
    <mergeCell ref="G140:H140"/>
    <mergeCell ref="B141:C141"/>
    <mergeCell ref="G141:H141"/>
    <mergeCell ref="G142:H142"/>
    <mergeCell ref="B144:C144"/>
    <mergeCell ref="G144:H144"/>
    <mergeCell ref="B150:C150"/>
    <mergeCell ref="G150:H150"/>
    <mergeCell ref="G151:H151"/>
    <mergeCell ref="F153:H153"/>
    <mergeCell ref="F163:I163"/>
    <mergeCell ref="F164:I164"/>
    <mergeCell ref="E154:H154"/>
    <mergeCell ref="E155:G155"/>
    <mergeCell ref="E156:G156"/>
    <mergeCell ref="E157:G157"/>
    <mergeCell ref="B173:C173"/>
    <mergeCell ref="G173:H173"/>
    <mergeCell ref="G174:H174"/>
    <mergeCell ref="B176:C176"/>
    <mergeCell ref="G176:H176"/>
    <mergeCell ref="B177:C177"/>
    <mergeCell ref="G177:H177"/>
    <mergeCell ref="B166:G167"/>
    <mergeCell ref="C168:G168"/>
    <mergeCell ref="B171:C171"/>
    <mergeCell ref="G171:H171"/>
    <mergeCell ref="B172:C172"/>
    <mergeCell ref="G172:H172"/>
    <mergeCell ref="B181:C181"/>
    <mergeCell ref="G181:H181"/>
    <mergeCell ref="B182:C182"/>
    <mergeCell ref="G182:H182"/>
    <mergeCell ref="G183:H183"/>
    <mergeCell ref="B185:C185"/>
    <mergeCell ref="G185:H185"/>
    <mergeCell ref="B178:C178"/>
    <mergeCell ref="G178:H178"/>
    <mergeCell ref="B179:C179"/>
    <mergeCell ref="G179:H179"/>
    <mergeCell ref="B180:C180"/>
    <mergeCell ref="G180:H180"/>
    <mergeCell ref="B191:C191"/>
    <mergeCell ref="G191:H191"/>
    <mergeCell ref="G192:H192"/>
    <mergeCell ref="F194:H194"/>
    <mergeCell ref="F204:I204"/>
    <mergeCell ref="F205:I205"/>
    <mergeCell ref="E199:G199"/>
    <mergeCell ref="E200:H200"/>
    <mergeCell ref="B186:C186"/>
    <mergeCell ref="G186:H186"/>
    <mergeCell ref="B187:C187"/>
    <mergeCell ref="G187:H187"/>
    <mergeCell ref="G188:H188"/>
    <mergeCell ref="B190:C190"/>
    <mergeCell ref="G190:H190"/>
    <mergeCell ref="G214:H214"/>
    <mergeCell ref="G215:H215"/>
    <mergeCell ref="B217:C217"/>
    <mergeCell ref="G217:H217"/>
    <mergeCell ref="B218:C218"/>
    <mergeCell ref="G218:H218"/>
    <mergeCell ref="G223:H223"/>
    <mergeCell ref="B224:C224"/>
    <mergeCell ref="G224:H224"/>
    <mergeCell ref="B207:G208"/>
    <mergeCell ref="C209:G209"/>
    <mergeCell ref="B212:C212"/>
    <mergeCell ref="G212:H212"/>
    <mergeCell ref="B213:C213"/>
    <mergeCell ref="G213:H213"/>
    <mergeCell ref="B214:C214"/>
    <mergeCell ref="G234:H234"/>
    <mergeCell ref="B219:C219"/>
    <mergeCell ref="G219:H219"/>
    <mergeCell ref="B220:C220"/>
    <mergeCell ref="G220:H220"/>
    <mergeCell ref="B221:C221"/>
    <mergeCell ref="G221:H221"/>
    <mergeCell ref="B222:C222"/>
    <mergeCell ref="G222:H222"/>
    <mergeCell ref="B223:C223"/>
    <mergeCell ref="G229:H229"/>
    <mergeCell ref="G230:H230"/>
    <mergeCell ref="B232:C232"/>
    <mergeCell ref="G232:H232"/>
    <mergeCell ref="B233:C233"/>
    <mergeCell ref="G233:H233"/>
    <mergeCell ref="G254:H254"/>
    <mergeCell ref="E237:H237"/>
    <mergeCell ref="E238:G238"/>
    <mergeCell ref="E239:G239"/>
    <mergeCell ref="G225:H225"/>
    <mergeCell ref="B227:C227"/>
    <mergeCell ref="G227:H227"/>
    <mergeCell ref="B228:C228"/>
    <mergeCell ref="G228:H228"/>
    <mergeCell ref="B229:C229"/>
    <mergeCell ref="B261:C261"/>
    <mergeCell ref="G261:H261"/>
    <mergeCell ref="B262:C262"/>
    <mergeCell ref="G262:H262"/>
    <mergeCell ref="B255:C255"/>
    <mergeCell ref="G255:H255"/>
    <mergeCell ref="B256:C256"/>
    <mergeCell ref="G256:H256"/>
    <mergeCell ref="G257:H257"/>
    <mergeCell ref="B259:C259"/>
    <mergeCell ref="F285:I285"/>
    <mergeCell ref="F286:I286"/>
    <mergeCell ref="E33:H33"/>
    <mergeCell ref="E34:G34"/>
    <mergeCell ref="E35:G35"/>
    <mergeCell ref="E36:G36"/>
    <mergeCell ref="E37:G37"/>
    <mergeCell ref="E38:H38"/>
    <mergeCell ref="E81:G81"/>
    <mergeCell ref="F236:H236"/>
    <mergeCell ref="B268:C268"/>
    <mergeCell ref="G268:H268"/>
    <mergeCell ref="G269:H269"/>
    <mergeCell ref="B271:C271"/>
    <mergeCell ref="G271:H271"/>
    <mergeCell ref="B272:C272"/>
    <mergeCell ref="G272:H272"/>
    <mergeCell ref="B263:C263"/>
    <mergeCell ref="G263:H263"/>
    <mergeCell ref="G264:H264"/>
    <mergeCell ref="B266:C266"/>
    <mergeCell ref="G266:H266"/>
    <mergeCell ref="B267:C267"/>
    <mergeCell ref="G267:H267"/>
    <mergeCell ref="B260:C260"/>
    <mergeCell ref="G260:H260"/>
    <mergeCell ref="E158:G158"/>
    <mergeCell ref="E159:H159"/>
    <mergeCell ref="E195:H195"/>
    <mergeCell ref="E196:G196"/>
    <mergeCell ref="E197:G197"/>
    <mergeCell ref="E198:G198"/>
    <mergeCell ref="G259:H259"/>
    <mergeCell ref="F246:I246"/>
    <mergeCell ref="E82:H82"/>
    <mergeCell ref="E116:H116"/>
    <mergeCell ref="E117:G117"/>
    <mergeCell ref="E118:G118"/>
    <mergeCell ref="E119:G119"/>
    <mergeCell ref="E279:G279"/>
    <mergeCell ref="F247:I247"/>
    <mergeCell ref="B249:G250"/>
    <mergeCell ref="C251:G251"/>
    <mergeCell ref="B254:C254"/>
    <mergeCell ref="E280:G280"/>
    <mergeCell ref="E281:H281"/>
    <mergeCell ref="E240:G240"/>
    <mergeCell ref="E241:G241"/>
    <mergeCell ref="E242:H242"/>
    <mergeCell ref="E276:H276"/>
    <mergeCell ref="E277:G277"/>
    <mergeCell ref="E278:G278"/>
    <mergeCell ref="G273:H273"/>
    <mergeCell ref="F275:H275"/>
  </mergeCells>
  <printOptions horizontalCentered="1"/>
  <pageMargins left="0.39370078740157483" right="0.39370078740157483" top="1.3779527559055118" bottom="0.19685039370078741" header="0.31496062992125984" footer="0.31496062992125984"/>
  <pageSetup scale="83" fitToHeight="0" orientation="portrait" r:id="rId1"/>
  <rowBreaks count="6" manualBreakCount="6">
    <brk id="43" min="1" max="8" man="1"/>
    <brk id="87" min="1" max="8" man="1"/>
    <brk id="126" min="1" max="8" man="1"/>
    <brk id="164" max="16383" man="1"/>
    <brk id="205" min="1" max="8" man="1"/>
    <brk id="247" min="1" max="8" man="1"/>
  </rowBreaks>
  <colBreaks count="1" manualBreakCount="1">
    <brk id="1" max="1048575" man="1"/>
  </colBreaks>
  <drawing r:id="rId2"/>
  <legacyDrawing r:id="rId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J39"/>
  <sheetViews>
    <sheetView view="pageBreakPreview" topLeftCell="A22" zoomScale="130" zoomScaleNormal="100" zoomScaleSheetLayoutView="130" workbookViewId="0">
      <selection activeCell="B35" sqref="B35:D35"/>
    </sheetView>
  </sheetViews>
  <sheetFormatPr baseColWidth="10" defaultColWidth="11.44140625" defaultRowHeight="13.8" x14ac:dyDescent="0.25"/>
  <cols>
    <col min="1" max="1" width="2.88671875" style="190" customWidth="1"/>
    <col min="2" max="2" width="14.109375" style="190" customWidth="1"/>
    <col min="3" max="3" width="38.88671875" style="190" customWidth="1"/>
    <col min="4" max="4" width="9.6640625" style="190" customWidth="1"/>
    <col min="5" max="5" width="13.88671875" style="190" customWidth="1"/>
    <col min="6" max="6" width="14" style="190" customWidth="1"/>
    <col min="7" max="7" width="5.6640625" style="190" customWidth="1"/>
    <col min="8" max="8" width="10.6640625" style="190" customWidth="1"/>
    <col min="9" max="9" width="15.6640625" style="190" customWidth="1"/>
    <col min="10" max="10" width="9.44140625" style="190" hidden="1" customWidth="1"/>
    <col min="11" max="16384" width="11.44140625" style="190"/>
  </cols>
  <sheetData>
    <row r="1" spans="2:9" ht="14.4" thickBot="1" x14ac:dyDescent="0.3"/>
    <row r="2" spans="2:9" ht="13.95" customHeight="1" x14ac:dyDescent="0.25">
      <c r="B2" s="560" t="str">
        <f>+'[2]2- COMP BASICA'!$B$2</f>
        <v>REPARACIONES LOCATIVAS LABORATORIO GENETICA REGIONAL NOR OCCIDENTE DEL INSTITUTO NACIONAL DE MEDICINA LEGAL Y CIENCIAS FORENSES.</v>
      </c>
      <c r="C2" s="561"/>
      <c r="D2" s="561"/>
      <c r="E2" s="561"/>
      <c r="F2" s="561"/>
      <c r="G2" s="561"/>
      <c r="H2" s="271" t="s">
        <v>62</v>
      </c>
      <c r="I2" s="331" t="str">
        <f>+'[2]PRESUPUESTO OFICIAL'!$F$151</f>
        <v>CUBIERTAS</v>
      </c>
    </row>
    <row r="3" spans="2:9" x14ac:dyDescent="0.25">
      <c r="B3" s="562"/>
      <c r="C3" s="563"/>
      <c r="D3" s="563"/>
      <c r="E3" s="563"/>
      <c r="F3" s="563"/>
      <c r="G3" s="563"/>
      <c r="H3" s="269" t="s">
        <v>63</v>
      </c>
      <c r="I3" s="268" t="str">
        <f>+'[2]BASE DEL PRESUPUESTO'!C143</f>
        <v>6.1</v>
      </c>
    </row>
    <row r="4" spans="2:9" ht="38.25" customHeight="1" thickBot="1" x14ac:dyDescent="0.3">
      <c r="B4" s="267" t="s">
        <v>64</v>
      </c>
      <c r="C4" s="848" t="str">
        <f>+'[2]BASE DEL PRESUPUESTO'!D143</f>
        <v>Suministro e instalación de teja en fibra de vidrio forte.  Incluye todos los elementos necesarios para su correcta instalación.</v>
      </c>
      <c r="D4" s="849"/>
      <c r="E4" s="849"/>
      <c r="F4" s="849"/>
      <c r="G4" s="849"/>
      <c r="H4" s="266" t="s">
        <v>65</v>
      </c>
      <c r="I4" s="330" t="str">
        <f>+'[2]BASE DEL PRESUPUESTO'!E143</f>
        <v>M2</v>
      </c>
    </row>
    <row r="5" spans="2:9" x14ac:dyDescent="0.25">
      <c r="B5" s="264"/>
      <c r="C5" s="129"/>
      <c r="D5" s="129"/>
      <c r="E5" s="263"/>
      <c r="F5" s="262"/>
      <c r="G5" s="129"/>
      <c r="H5" s="129"/>
      <c r="I5" s="144"/>
    </row>
    <row r="6" spans="2:9" ht="14.4" thickBot="1" x14ac:dyDescent="0.3">
      <c r="B6" s="128" t="s">
        <v>66</v>
      </c>
      <c r="C6" s="129"/>
      <c r="D6" s="129"/>
      <c r="E6" s="244"/>
      <c r="F6" s="243"/>
      <c r="G6" s="132"/>
      <c r="H6" s="132"/>
      <c r="I6" s="133"/>
    </row>
    <row r="7" spans="2:9" x14ac:dyDescent="0.25">
      <c r="B7" s="850" t="s">
        <v>11</v>
      </c>
      <c r="C7" s="851"/>
      <c r="D7" s="329" t="s">
        <v>65</v>
      </c>
      <c r="E7" s="328" t="s">
        <v>67</v>
      </c>
      <c r="F7" s="327" t="s">
        <v>68</v>
      </c>
      <c r="G7" s="851" t="s">
        <v>69</v>
      </c>
      <c r="H7" s="852"/>
      <c r="I7" s="138"/>
    </row>
    <row r="8" spans="2:9" x14ac:dyDescent="0.25">
      <c r="B8" s="634" t="s">
        <v>28</v>
      </c>
      <c r="C8" s="635"/>
      <c r="D8" s="326" t="s">
        <v>29</v>
      </c>
      <c r="E8" s="325">
        <v>1</v>
      </c>
      <c r="F8" s="257">
        <f>+G20*10%</f>
        <v>1317.5759604569673</v>
      </c>
      <c r="G8" s="636">
        <f>E8*F8</f>
        <v>1317.5759604569673</v>
      </c>
      <c r="H8" s="637"/>
      <c r="I8" s="144"/>
    </row>
    <row r="9" spans="2:9" x14ac:dyDescent="0.25">
      <c r="B9" s="853" t="str">
        <f>+'[2]2- COMP BASICA'!$B$537</f>
        <v>TALADRO 1/2"</v>
      </c>
      <c r="C9" s="854"/>
      <c r="D9" s="323" t="s">
        <v>94</v>
      </c>
      <c r="E9" s="322">
        <v>0.01</v>
      </c>
      <c r="F9" s="321">
        <f>+'[2]2- COMP BASICA'!$R$537</f>
        <v>14819.132408975936</v>
      </c>
      <c r="G9" s="636">
        <f>E9*F9</f>
        <v>148.19132408975938</v>
      </c>
      <c r="H9" s="637"/>
      <c r="I9" s="133"/>
    </row>
    <row r="10" spans="2:9" ht="14.4" thickBot="1" x14ac:dyDescent="0.3">
      <c r="B10" s="634" t="str">
        <f>+'[2]2- COMP BASICA'!$B$518</f>
        <v>ANDAMIOS TUBULAR - 2 SECCIONES, 2 CRUCETAS, 1 PLANCHON</v>
      </c>
      <c r="C10" s="635"/>
      <c r="D10" s="326" t="s">
        <v>94</v>
      </c>
      <c r="E10" s="325">
        <v>0.06</v>
      </c>
      <c r="F10" s="324">
        <f>+'[2]2- COMP BASICA'!$R$518</f>
        <v>3926.1846867908616</v>
      </c>
      <c r="G10" s="636">
        <f>E10*F10</f>
        <v>235.5710812074517</v>
      </c>
      <c r="H10" s="637"/>
      <c r="I10" s="133"/>
    </row>
    <row r="11" spans="2:9" ht="14.4" thickBot="1" x14ac:dyDescent="0.3">
      <c r="B11" s="148"/>
      <c r="C11" s="132"/>
      <c r="D11" s="129"/>
      <c r="E11" s="244"/>
      <c r="F11" s="243"/>
      <c r="G11" s="554" t="s">
        <v>71</v>
      </c>
      <c r="H11" s="555"/>
      <c r="I11" s="150">
        <f>+(SUM(G8:H10))</f>
        <v>1701.3383657541783</v>
      </c>
    </row>
    <row r="12" spans="2:9" ht="14.4" thickBot="1" x14ac:dyDescent="0.3">
      <c r="B12" s="128" t="s">
        <v>72</v>
      </c>
      <c r="C12" s="132"/>
      <c r="D12" s="129"/>
      <c r="E12" s="244"/>
      <c r="F12" s="243"/>
      <c r="G12" s="132"/>
      <c r="H12" s="132"/>
      <c r="I12" s="151"/>
    </row>
    <row r="13" spans="2:9" x14ac:dyDescent="0.25">
      <c r="B13" s="533" t="s">
        <v>11</v>
      </c>
      <c r="C13" s="534"/>
      <c r="D13" s="135" t="s">
        <v>65</v>
      </c>
      <c r="E13" s="235" t="s">
        <v>67</v>
      </c>
      <c r="F13" s="225" t="s">
        <v>68</v>
      </c>
      <c r="G13" s="534" t="s">
        <v>69</v>
      </c>
      <c r="H13" s="535"/>
      <c r="I13" s="152"/>
    </row>
    <row r="14" spans="2:9" ht="28.5" customHeight="1" x14ac:dyDescent="0.25">
      <c r="B14" s="846" t="str">
        <f>+'[2]2- COMP BASICA'!$B$92</f>
        <v>TEJA EN POLIESTER REFORZADO CON FIBRA DE VIDRIO - TEJA FV FORTE 0,94 MM</v>
      </c>
      <c r="C14" s="847"/>
      <c r="D14" s="323" t="s">
        <v>96</v>
      </c>
      <c r="E14" s="322">
        <v>1.1000000000000001</v>
      </c>
      <c r="F14" s="321">
        <f>+'[2]2- COMP BASICA'!$R$92</f>
        <v>74057.730859107483</v>
      </c>
      <c r="G14" s="636">
        <f>E14*F14</f>
        <v>81463.503945018238</v>
      </c>
      <c r="H14" s="637"/>
      <c r="I14" s="152"/>
    </row>
    <row r="15" spans="2:9" ht="26.25" customHeight="1" x14ac:dyDescent="0.25">
      <c r="B15" s="846" t="str">
        <f>+'[2]2- COMP BASICA'!$B$102</f>
        <v>TORNILLO CABEZA HEXAGONAL PUNTA BROCA CON ARANDELA DE NEOPRENO 10 X 1 1/2"</v>
      </c>
      <c r="C15" s="847"/>
      <c r="D15" s="323" t="s">
        <v>105</v>
      </c>
      <c r="E15" s="322">
        <v>4</v>
      </c>
      <c r="F15" s="321">
        <f>+'[2]2- COMP BASICA'!$R$102</f>
        <v>345.9768778401239</v>
      </c>
      <c r="G15" s="636">
        <f>E15*F15</f>
        <v>1383.9075113604956</v>
      </c>
      <c r="H15" s="637"/>
      <c r="I15" s="152"/>
    </row>
    <row r="16" spans="2:9" ht="14.4" thickBot="1" x14ac:dyDescent="0.3">
      <c r="B16" s="579"/>
      <c r="C16" s="580"/>
      <c r="D16" s="145"/>
      <c r="E16" s="237"/>
      <c r="F16" s="288"/>
      <c r="G16" s="556"/>
      <c r="H16" s="557"/>
      <c r="I16" s="151"/>
    </row>
    <row r="17" spans="2:10" ht="14.4" thickBot="1" x14ac:dyDescent="0.3">
      <c r="B17" s="148"/>
      <c r="C17" s="132"/>
      <c r="D17" s="129"/>
      <c r="E17" s="244"/>
      <c r="F17" s="243"/>
      <c r="G17" s="554" t="s">
        <v>71</v>
      </c>
      <c r="H17" s="555"/>
      <c r="I17" s="150">
        <f>+(SUM(G13:H16))</f>
        <v>82847.41145637873</v>
      </c>
    </row>
    <row r="18" spans="2:10" ht="14.4" thickBot="1" x14ac:dyDescent="0.3">
      <c r="B18" s="128" t="s">
        <v>74</v>
      </c>
      <c r="C18" s="132"/>
      <c r="D18" s="129"/>
      <c r="E18" s="244"/>
      <c r="F18" s="243"/>
      <c r="G18" s="132"/>
      <c r="H18" s="132"/>
      <c r="I18" s="151"/>
    </row>
    <row r="19" spans="2:10" x14ac:dyDescent="0.25">
      <c r="B19" s="533" t="s">
        <v>11</v>
      </c>
      <c r="C19" s="534"/>
      <c r="D19" s="135" t="s">
        <v>65</v>
      </c>
      <c r="E19" s="225" t="s">
        <v>75</v>
      </c>
      <c r="F19" s="135" t="s">
        <v>76</v>
      </c>
      <c r="G19" s="534" t="s">
        <v>77</v>
      </c>
      <c r="H19" s="535"/>
      <c r="I19" s="162"/>
    </row>
    <row r="20" spans="2:10" x14ac:dyDescent="0.25">
      <c r="B20" s="536" t="str">
        <f>+'[2]1- CUADRILLAS'!$A$42</f>
        <v>CUADRILLA AA (ALBAÑILERIA)</v>
      </c>
      <c r="C20" s="537"/>
      <c r="D20" s="163" t="s">
        <v>78</v>
      </c>
      <c r="E20" s="164">
        <f>+'[2]1- CUADRILLAS'!$D$42</f>
        <v>42800</v>
      </c>
      <c r="F20" s="199">
        <v>0.30784485057405775</v>
      </c>
      <c r="G20" s="572">
        <f>F20*E20</f>
        <v>13175.759604569672</v>
      </c>
      <c r="H20" s="573"/>
      <c r="I20" s="151"/>
    </row>
    <row r="21" spans="2:10" ht="14.4" thickBot="1" x14ac:dyDescent="0.3">
      <c r="B21" s="576"/>
      <c r="C21" s="577"/>
      <c r="D21" s="166"/>
      <c r="E21" s="251"/>
      <c r="F21" s="250"/>
      <c r="G21" s="577"/>
      <c r="H21" s="578"/>
      <c r="I21" s="151"/>
    </row>
    <row r="22" spans="2:10" ht="14.4" thickBot="1" x14ac:dyDescent="0.3">
      <c r="B22" s="169"/>
      <c r="C22" s="132"/>
      <c r="D22" s="129"/>
      <c r="E22" s="211"/>
      <c r="F22" s="249"/>
      <c r="G22" s="554" t="s">
        <v>71</v>
      </c>
      <c r="H22" s="555"/>
      <c r="I22" s="150">
        <f>+G20</f>
        <v>13175.759604569672</v>
      </c>
    </row>
    <row r="23" spans="2:10" ht="14.4" thickBot="1" x14ac:dyDescent="0.3">
      <c r="B23" s="128" t="s">
        <v>79</v>
      </c>
      <c r="C23" s="160"/>
      <c r="D23" s="129"/>
      <c r="E23" s="211"/>
      <c r="F23" s="249"/>
      <c r="G23" s="132"/>
      <c r="H23" s="132"/>
      <c r="I23" s="151"/>
    </row>
    <row r="24" spans="2:10" x14ac:dyDescent="0.25">
      <c r="B24" s="533" t="s">
        <v>11</v>
      </c>
      <c r="C24" s="534"/>
      <c r="D24" s="135" t="s">
        <v>65</v>
      </c>
      <c r="E24" s="248" t="s">
        <v>75</v>
      </c>
      <c r="F24" s="135" t="s">
        <v>76</v>
      </c>
      <c r="G24" s="534" t="s">
        <v>77</v>
      </c>
      <c r="H24" s="535"/>
      <c r="I24" s="162"/>
    </row>
    <row r="25" spans="2:10" x14ac:dyDescent="0.25">
      <c r="B25" s="536"/>
      <c r="C25" s="537"/>
      <c r="D25" s="140"/>
      <c r="E25" s="164"/>
      <c r="F25" s="320"/>
      <c r="G25" s="566"/>
      <c r="H25" s="567"/>
      <c r="I25" s="162"/>
      <c r="J25" s="190" t="s">
        <v>104</v>
      </c>
    </row>
    <row r="26" spans="2:10" ht="14.4" thickBot="1" x14ac:dyDescent="0.3">
      <c r="B26" s="605"/>
      <c r="C26" s="606"/>
      <c r="D26" s="145"/>
      <c r="E26" s="208"/>
      <c r="F26" s="256"/>
      <c r="G26" s="607"/>
      <c r="H26" s="608"/>
      <c r="I26" s="151"/>
    </row>
    <row r="27" spans="2:10" ht="14.4" thickBot="1" x14ac:dyDescent="0.3">
      <c r="B27" s="172"/>
      <c r="C27" s="173"/>
      <c r="D27" s="174"/>
      <c r="E27" s="246"/>
      <c r="F27" s="245"/>
      <c r="G27" s="593" t="s">
        <v>71</v>
      </c>
      <c r="H27" s="594"/>
      <c r="I27" s="150">
        <f>ROUND(SUM(G25:H26),0)</f>
        <v>0</v>
      </c>
    </row>
    <row r="28" spans="2:10" ht="14.4" thickBot="1" x14ac:dyDescent="0.3">
      <c r="B28" s="181"/>
      <c r="C28" s="182"/>
      <c r="D28" s="183"/>
      <c r="E28" s="217"/>
      <c r="F28" s="601" t="s">
        <v>80</v>
      </c>
      <c r="G28" s="601"/>
      <c r="H28" s="602"/>
      <c r="I28" s="216">
        <f>+(SUM(I10:I26))</f>
        <v>97724.509426702585</v>
      </c>
    </row>
    <row r="29" spans="2:10" ht="15" customHeight="1" thickBot="1" x14ac:dyDescent="0.3">
      <c r="B29" s="186"/>
      <c r="C29" s="187"/>
      <c r="D29" s="188"/>
      <c r="E29" s="549" t="s">
        <v>86</v>
      </c>
      <c r="F29" s="550"/>
      <c r="G29" s="550"/>
      <c r="H29" s="550"/>
      <c r="I29" s="203">
        <f>+SUM(I30:I33)</f>
        <v>29268.490573297422</v>
      </c>
    </row>
    <row r="30" spans="2:10" ht="13.5" customHeight="1" x14ac:dyDescent="0.25">
      <c r="B30" s="196"/>
      <c r="C30" s="197"/>
      <c r="D30" s="193"/>
      <c r="E30" s="551" t="s">
        <v>87</v>
      </c>
      <c r="F30" s="552"/>
      <c r="G30" s="553"/>
      <c r="H30" s="204">
        <v>0.23</v>
      </c>
      <c r="I30" s="205">
        <f>I28*H30</f>
        <v>22476.637168141595</v>
      </c>
    </row>
    <row r="31" spans="2:10" x14ac:dyDescent="0.25">
      <c r="B31" s="196"/>
      <c r="C31" s="197"/>
      <c r="D31" s="193"/>
      <c r="E31" s="521" t="s">
        <v>88</v>
      </c>
      <c r="F31" s="522"/>
      <c r="G31" s="523"/>
      <c r="H31" s="206">
        <v>0.01</v>
      </c>
      <c r="I31" s="207">
        <f>I28*H31</f>
        <v>977.24509426702582</v>
      </c>
    </row>
    <row r="32" spans="2:10" x14ac:dyDescent="0.25">
      <c r="B32" s="196"/>
      <c r="C32" s="197"/>
      <c r="D32" s="193"/>
      <c r="E32" s="521" t="s">
        <v>89</v>
      </c>
      <c r="F32" s="522"/>
      <c r="G32" s="523"/>
      <c r="H32" s="206">
        <v>0.05</v>
      </c>
      <c r="I32" s="207">
        <f>I28*H32</f>
        <v>4886.2254713351294</v>
      </c>
    </row>
    <row r="33" spans="2:9" ht="14.4" thickBot="1" x14ac:dyDescent="0.3">
      <c r="B33" s="196"/>
      <c r="C33" s="197"/>
      <c r="D33" s="193"/>
      <c r="E33" s="544" t="s">
        <v>90</v>
      </c>
      <c r="F33" s="545"/>
      <c r="G33" s="546"/>
      <c r="H33" s="209">
        <v>0.19</v>
      </c>
      <c r="I33" s="207">
        <f>H33*I32</f>
        <v>928.38283955367456</v>
      </c>
    </row>
    <row r="34" spans="2:9" ht="14.4" thickBot="1" x14ac:dyDescent="0.3">
      <c r="B34" s="196"/>
      <c r="C34" s="197"/>
      <c r="D34" s="193"/>
      <c r="E34" s="547" t="s">
        <v>91</v>
      </c>
      <c r="F34" s="548"/>
      <c r="G34" s="548"/>
      <c r="H34" s="548"/>
      <c r="I34" s="210">
        <f>ROUND(I28+I29,0)</f>
        <v>126993</v>
      </c>
    </row>
    <row r="35" spans="2:9" x14ac:dyDescent="0.25">
      <c r="B35" s="196"/>
      <c r="C35" s="197"/>
      <c r="D35" s="193"/>
      <c r="E35" s="246"/>
      <c r="F35" s="149"/>
      <c r="G35" s="149"/>
      <c r="H35" s="149"/>
      <c r="I35" s="189"/>
    </row>
    <row r="36" spans="2:9" x14ac:dyDescent="0.25">
      <c r="B36" s="196"/>
      <c r="C36" s="197"/>
      <c r="D36" s="193"/>
      <c r="E36" s="211"/>
      <c r="F36" s="212"/>
      <c r="G36" s="212"/>
      <c r="H36" s="212"/>
      <c r="I36" s="213"/>
    </row>
    <row r="37" spans="2:9" x14ac:dyDescent="0.25">
      <c r="B37" s="191"/>
      <c r="C37" s="192"/>
      <c r="D37" s="193"/>
      <c r="E37" s="211"/>
      <c r="F37" s="194"/>
      <c r="G37" s="194"/>
      <c r="H37" s="194"/>
      <c r="I37" s="195"/>
    </row>
    <row r="38" spans="2:9" x14ac:dyDescent="0.25">
      <c r="B38" s="196" t="s">
        <v>81</v>
      </c>
      <c r="C38" s="197"/>
      <c r="D38" s="193"/>
      <c r="E38" s="211"/>
      <c r="F38" s="632" t="s">
        <v>82</v>
      </c>
      <c r="G38" s="632"/>
      <c r="H38" s="632"/>
      <c r="I38" s="633"/>
    </row>
    <row r="39" spans="2:9" ht="14.4" thickBot="1" x14ac:dyDescent="0.3">
      <c r="B39" s="181" t="s">
        <v>83</v>
      </c>
      <c r="C39" s="182"/>
      <c r="D39" s="183"/>
      <c r="E39" s="242"/>
      <c r="F39" s="570" t="s">
        <v>84</v>
      </c>
      <c r="G39" s="570"/>
      <c r="H39" s="570"/>
      <c r="I39" s="571"/>
    </row>
  </sheetData>
  <mergeCells count="43">
    <mergeCell ref="B9:C9"/>
    <mergeCell ref="G9:H9"/>
    <mergeCell ref="B2:G3"/>
    <mergeCell ref="C4:G4"/>
    <mergeCell ref="B7:C7"/>
    <mergeCell ref="G7:H7"/>
    <mergeCell ref="B8:C8"/>
    <mergeCell ref="G8:H8"/>
    <mergeCell ref="B10:C10"/>
    <mergeCell ref="G10:H10"/>
    <mergeCell ref="G11:H11"/>
    <mergeCell ref="B14:C14"/>
    <mergeCell ref="G14:H14"/>
    <mergeCell ref="B15:C15"/>
    <mergeCell ref="G15:H15"/>
    <mergeCell ref="B13:C13"/>
    <mergeCell ref="G13:H13"/>
    <mergeCell ref="B16:C16"/>
    <mergeCell ref="G16:H16"/>
    <mergeCell ref="B26:C26"/>
    <mergeCell ref="G26:H26"/>
    <mergeCell ref="G17:H17"/>
    <mergeCell ref="B19:C19"/>
    <mergeCell ref="G19:H19"/>
    <mergeCell ref="B20:C20"/>
    <mergeCell ref="G20:H20"/>
    <mergeCell ref="B21:C21"/>
    <mergeCell ref="G21:H21"/>
    <mergeCell ref="G22:H22"/>
    <mergeCell ref="B24:C24"/>
    <mergeCell ref="G24:H24"/>
    <mergeCell ref="B25:C25"/>
    <mergeCell ref="G25:H25"/>
    <mergeCell ref="E34:H34"/>
    <mergeCell ref="G27:H27"/>
    <mergeCell ref="F28:H28"/>
    <mergeCell ref="F38:I38"/>
    <mergeCell ref="F39:I39"/>
    <mergeCell ref="E29:H29"/>
    <mergeCell ref="E30:G30"/>
    <mergeCell ref="E31:G31"/>
    <mergeCell ref="E32:G32"/>
    <mergeCell ref="E33:G33"/>
  </mergeCells>
  <printOptions horizontalCentered="1"/>
  <pageMargins left="0.39370078740157483" right="0.39370078740157483" top="1.3779527559055118" bottom="0.19685039370078741" header="0.31496062992125984" footer="0.31496062992125984"/>
  <pageSetup scale="78" orientation="portrait" verticalDpi="599"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4.9989318521683403E-2"/>
    <pageSetUpPr fitToPage="1"/>
  </sheetPr>
  <dimension ref="B1:Q175"/>
  <sheetViews>
    <sheetView view="pageBreakPreview" topLeftCell="A155" zoomScale="130" zoomScaleNormal="90" zoomScaleSheetLayoutView="130" workbookViewId="0">
      <selection activeCell="B171" sqref="B171:D171"/>
    </sheetView>
  </sheetViews>
  <sheetFormatPr baseColWidth="10" defaultColWidth="11.44140625" defaultRowHeight="13.8" x14ac:dyDescent="0.25"/>
  <cols>
    <col min="1" max="1" width="3.44140625" style="190" customWidth="1"/>
    <col min="2" max="2" width="13.44140625" style="190" customWidth="1"/>
    <col min="3" max="3" width="47.6640625" style="190" customWidth="1"/>
    <col min="4" max="4" width="9.6640625" style="190" customWidth="1"/>
    <col min="5" max="5" width="12.88671875" style="190" customWidth="1"/>
    <col min="6" max="6" width="12.6640625" style="190" customWidth="1"/>
    <col min="7" max="7" width="5.6640625" style="190" customWidth="1"/>
    <col min="8" max="8" width="9.6640625" style="190" customWidth="1"/>
    <col min="9" max="9" width="15.6640625" style="190" customWidth="1"/>
    <col min="10" max="10" width="12.44140625" style="190" customWidth="1"/>
    <col min="11" max="11" width="43.44140625" style="190" hidden="1" customWidth="1"/>
    <col min="12" max="12" width="8.6640625" style="190" hidden="1" customWidth="1"/>
    <col min="13" max="13" width="6.33203125" style="332" hidden="1" customWidth="1"/>
    <col min="14" max="15" width="0" style="190" hidden="1" customWidth="1"/>
    <col min="16" max="16" width="5.88671875" style="190" hidden="1" customWidth="1"/>
    <col min="17" max="19" width="0" style="190" hidden="1" customWidth="1"/>
    <col min="20" max="16384" width="11.44140625" style="190"/>
  </cols>
  <sheetData>
    <row r="1" spans="2:17" ht="14.4" thickBot="1" x14ac:dyDescent="0.3"/>
    <row r="2" spans="2:17" ht="25.5" customHeight="1" x14ac:dyDescent="0.25">
      <c r="B2" s="560" t="str">
        <f>+'[2]2- COMP BASICA'!$B$2</f>
        <v>REPARACIONES LOCATIVAS LABORATORIO GENETICA REGIONAL NOR OCCIDENTE DEL INSTITUTO NACIONAL DE MEDICINA LEGAL Y CIENCIAS FORENSES.</v>
      </c>
      <c r="C2" s="561"/>
      <c r="D2" s="561"/>
      <c r="E2" s="561"/>
      <c r="F2" s="561"/>
      <c r="G2" s="561"/>
      <c r="H2" s="271" t="s">
        <v>62</v>
      </c>
      <c r="I2" s="331" t="str">
        <f>+'[2]BASE DEL PRESUPUESTO'!$D$144</f>
        <v>CIELORRASOS</v>
      </c>
    </row>
    <row r="3" spans="2:17" x14ac:dyDescent="0.25">
      <c r="B3" s="562"/>
      <c r="C3" s="563"/>
      <c r="D3" s="563"/>
      <c r="E3" s="563"/>
      <c r="F3" s="563"/>
      <c r="G3" s="563"/>
      <c r="H3" s="269" t="s">
        <v>63</v>
      </c>
      <c r="I3" s="307" t="str">
        <f>+'[2]BASE DEL PRESUPUESTO'!C145</f>
        <v>7.1</v>
      </c>
    </row>
    <row r="4" spans="2:17" ht="63" customHeight="1" thickBot="1" x14ac:dyDescent="0.3">
      <c r="B4" s="267" t="s">
        <v>64</v>
      </c>
      <c r="C4" s="565" t="str">
        <f>+'[2]BASE DEL PRESUPUESTO'!D145</f>
        <v>Suministro e instalación de cielorraso en lámina de superboard 6mm. Incluye perfilería de soporte con estructura de acero galvanizado, rolado en frio calibre 26. Masillado, juntas de control plásticas ("Z" y "U"), lijado, claraboyas de inspección de 0,60*0,60 m y todos los materiales, accesorios y obras necesarias para su correcta instalación y funcionamiento.</v>
      </c>
      <c r="D4" s="565"/>
      <c r="E4" s="565"/>
      <c r="F4" s="565"/>
      <c r="G4" s="565"/>
      <c r="H4" s="266" t="s">
        <v>65</v>
      </c>
      <c r="I4" s="330" t="str">
        <f>+'[2]BASE DEL PRESUPUESTO'!E145</f>
        <v>M2</v>
      </c>
      <c r="K4" s="190" t="s">
        <v>106</v>
      </c>
    </row>
    <row r="5" spans="2:17" x14ac:dyDescent="0.25">
      <c r="B5" s="264"/>
      <c r="C5" s="129"/>
      <c r="D5" s="129"/>
      <c r="E5" s="263"/>
      <c r="F5" s="262"/>
      <c r="G5" s="129"/>
      <c r="H5" s="129"/>
      <c r="I5" s="144"/>
    </row>
    <row r="6" spans="2:17" ht="14.4" thickBot="1" x14ac:dyDescent="0.3">
      <c r="B6" s="128" t="s">
        <v>66</v>
      </c>
      <c r="C6" s="129"/>
      <c r="D6" s="129"/>
      <c r="E6" s="211"/>
      <c r="F6" s="249"/>
      <c r="G6" s="132"/>
      <c r="H6" s="132"/>
      <c r="I6" s="133"/>
    </row>
    <row r="7" spans="2:17" x14ac:dyDescent="0.25">
      <c r="B7" s="533" t="s">
        <v>11</v>
      </c>
      <c r="C7" s="534"/>
      <c r="D7" s="135" t="s">
        <v>65</v>
      </c>
      <c r="E7" s="255" t="s">
        <v>67</v>
      </c>
      <c r="F7" s="248" t="s">
        <v>68</v>
      </c>
      <c r="G7" s="534" t="s">
        <v>69</v>
      </c>
      <c r="H7" s="535"/>
      <c r="I7" s="138"/>
    </row>
    <row r="8" spans="2:17" x14ac:dyDescent="0.25">
      <c r="B8" s="536" t="s">
        <v>28</v>
      </c>
      <c r="C8" s="537"/>
      <c r="D8" s="140" t="s">
        <v>29</v>
      </c>
      <c r="E8" s="141">
        <v>1</v>
      </c>
      <c r="F8" s="257">
        <f>+G28*10%</f>
        <v>4293.6927279722968</v>
      </c>
      <c r="G8" s="652">
        <f>ROUND(E8*F8,0)</f>
        <v>4294</v>
      </c>
      <c r="H8" s="653"/>
      <c r="I8" s="138"/>
    </row>
    <row r="9" spans="2:17" x14ac:dyDescent="0.25">
      <c r="B9" s="536" t="str">
        <f>+'[2]2- COMP BASICA'!B518</f>
        <v>ANDAMIOS TUBULAR - 2 SECCIONES, 2 CRUCETAS, 1 PLANCHON</v>
      </c>
      <c r="C9" s="537"/>
      <c r="D9" s="140" t="s">
        <v>94</v>
      </c>
      <c r="E9" s="141">
        <v>0.25</v>
      </c>
      <c r="F9" s="257">
        <f>+'[2]2- COMP BASICA'!R518</f>
        <v>3926.1846867908616</v>
      </c>
      <c r="G9" s="652">
        <f>ROUND(E9*F9,0)</f>
        <v>982</v>
      </c>
      <c r="H9" s="653"/>
      <c r="I9" s="144"/>
    </row>
    <row r="10" spans="2:17" ht="14.4" thickBot="1" x14ac:dyDescent="0.3">
      <c r="B10" s="814" t="str">
        <f>+'[2]2- COMP BASICA'!B537</f>
        <v>TALADRO 1/2"</v>
      </c>
      <c r="C10" s="815"/>
      <c r="D10" s="145" t="s">
        <v>94</v>
      </c>
      <c r="E10" s="208">
        <v>0.02</v>
      </c>
      <c r="F10" s="256">
        <f>+'[2]2- COMP BASICA'!R537</f>
        <v>14819.132408975936</v>
      </c>
      <c r="G10" s="824">
        <f>ROUND(E10*F10,0)</f>
        <v>296</v>
      </c>
      <c r="H10" s="825"/>
      <c r="I10" s="133"/>
      <c r="L10" s="339" t="s">
        <v>123</v>
      </c>
      <c r="M10" s="342"/>
      <c r="N10" s="341"/>
      <c r="O10" s="340" t="s">
        <v>122</v>
      </c>
      <c r="P10" s="339"/>
      <c r="Q10" s="339"/>
    </row>
    <row r="11" spans="2:17" ht="14.4" thickBot="1" x14ac:dyDescent="0.3">
      <c r="B11" s="148"/>
      <c r="C11" s="132"/>
      <c r="D11" s="129"/>
      <c r="E11" s="211"/>
      <c r="F11" s="249"/>
      <c r="G11" s="655" t="s">
        <v>71</v>
      </c>
      <c r="H11" s="656"/>
      <c r="I11" s="150">
        <f>+SUM(G8:H10)</f>
        <v>5572</v>
      </c>
      <c r="K11" s="190" t="s">
        <v>121</v>
      </c>
      <c r="L11" s="339">
        <v>13</v>
      </c>
      <c r="M11" s="342" t="s">
        <v>96</v>
      </c>
      <c r="N11" s="341"/>
      <c r="O11" s="340">
        <v>105</v>
      </c>
      <c r="P11" s="339" t="s">
        <v>96</v>
      </c>
      <c r="Q11" s="339"/>
    </row>
    <row r="12" spans="2:17" ht="14.4" thickBot="1" x14ac:dyDescent="0.3">
      <c r="B12" s="128" t="s">
        <v>72</v>
      </c>
      <c r="C12" s="132"/>
      <c r="D12" s="129"/>
      <c r="E12" s="211"/>
      <c r="F12" s="249"/>
      <c r="G12" s="261"/>
      <c r="H12" s="261"/>
      <c r="I12" s="151"/>
      <c r="K12" s="190" t="s">
        <v>120</v>
      </c>
      <c r="L12" s="339">
        <v>14.5</v>
      </c>
      <c r="M12" s="342" t="s">
        <v>73</v>
      </c>
      <c r="N12" s="341"/>
      <c r="O12" s="340"/>
      <c r="P12" s="339"/>
      <c r="Q12" s="339"/>
    </row>
    <row r="13" spans="2:17" x14ac:dyDescent="0.25">
      <c r="B13" s="533" t="s">
        <v>11</v>
      </c>
      <c r="C13" s="534"/>
      <c r="D13" s="135" t="s">
        <v>65</v>
      </c>
      <c r="E13" s="255" t="s">
        <v>67</v>
      </c>
      <c r="F13" s="248" t="s">
        <v>68</v>
      </c>
      <c r="G13" s="643" t="s">
        <v>69</v>
      </c>
      <c r="H13" s="644"/>
      <c r="I13" s="152"/>
      <c r="L13" s="339"/>
      <c r="M13" s="342"/>
      <c r="N13" s="341"/>
      <c r="O13" s="340"/>
      <c r="P13" s="339"/>
      <c r="Q13" s="339"/>
    </row>
    <row r="14" spans="2:17" x14ac:dyDescent="0.25">
      <c r="B14" s="625"/>
      <c r="C14" s="626"/>
      <c r="D14" s="153"/>
      <c r="E14" s="260"/>
      <c r="F14" s="254"/>
      <c r="G14" s="335"/>
      <c r="H14" s="334"/>
      <c r="I14" s="152"/>
      <c r="L14" s="861" t="s">
        <v>119</v>
      </c>
      <c r="M14" s="861"/>
      <c r="N14" s="344" t="s">
        <v>118</v>
      </c>
      <c r="O14" s="340"/>
      <c r="P14" s="339"/>
      <c r="Q14" s="339"/>
    </row>
    <row r="15" spans="2:17" ht="13.95" customHeight="1" x14ac:dyDescent="0.25">
      <c r="B15" s="625" t="str">
        <f>+'[2]2- COMP BASICA'!B176</f>
        <v>LAMINA SUPERBOARD 6 MM 2.44 X 1.22 M</v>
      </c>
      <c r="C15" s="626"/>
      <c r="D15" s="153" t="s">
        <v>108</v>
      </c>
      <c r="E15" s="260">
        <v>0.39</v>
      </c>
      <c r="F15" s="254">
        <f>+'[2]2- COMP BASICA'!R176</f>
        <v>36272.990087615261</v>
      </c>
      <c r="G15" s="652">
        <f t="shared" ref="G15:G23" si="0">ROUND(E15*F15,0)</f>
        <v>14146</v>
      </c>
      <c r="H15" s="653"/>
      <c r="I15" s="152"/>
      <c r="K15" s="190" t="s">
        <v>117</v>
      </c>
      <c r="L15" s="339">
        <v>5</v>
      </c>
      <c r="M15" s="342" t="s">
        <v>108</v>
      </c>
      <c r="N15" s="341">
        <f t="shared" ref="N15:N23" si="1">+ROUNDUP(L15/13,2)</f>
        <v>0.39</v>
      </c>
      <c r="O15" s="340">
        <v>35</v>
      </c>
      <c r="P15" s="339" t="s">
        <v>108</v>
      </c>
      <c r="Q15" s="339">
        <f t="shared" ref="Q15:Q23" si="2">+ROUND(O15/$O$11,2)</f>
        <v>0.33</v>
      </c>
    </row>
    <row r="16" spans="2:17" x14ac:dyDescent="0.25">
      <c r="B16" s="536" t="str">
        <f>+'[2]2- COMP BASICA'!B179</f>
        <v>VIGUETAS BASE CALIBRE 26  2.44 M 1/2" X 3/4" X 2.44 M</v>
      </c>
      <c r="C16" s="537"/>
      <c r="D16" s="163" t="s">
        <v>108</v>
      </c>
      <c r="E16" s="343">
        <v>0.54</v>
      </c>
      <c r="F16" s="254">
        <f>+'[2]2- COMP BASICA'!R179</f>
        <v>1618.90567459569</v>
      </c>
      <c r="G16" s="652">
        <f t="shared" si="0"/>
        <v>874</v>
      </c>
      <c r="H16" s="653"/>
      <c r="I16" s="152"/>
      <c r="K16" s="190" t="s">
        <v>116</v>
      </c>
      <c r="L16" s="339">
        <v>7</v>
      </c>
      <c r="M16" s="342" t="s">
        <v>108</v>
      </c>
      <c r="N16" s="341">
        <f t="shared" si="1"/>
        <v>0.54</v>
      </c>
      <c r="O16" s="340">
        <v>58</v>
      </c>
      <c r="P16" s="339" t="s">
        <v>108</v>
      </c>
      <c r="Q16" s="339">
        <f t="shared" si="2"/>
        <v>0.55000000000000004</v>
      </c>
    </row>
    <row r="17" spans="2:17" x14ac:dyDescent="0.25">
      <c r="B17" s="536" t="str">
        <f>+'[2]2- COMP BASICA'!B180</f>
        <v>OMEGAS CAL 26  2.44 M 040 MM NOMINAL</v>
      </c>
      <c r="C17" s="537"/>
      <c r="D17" s="163" t="s">
        <v>108</v>
      </c>
      <c r="E17" s="343">
        <v>1</v>
      </c>
      <c r="F17" s="254">
        <f>+'[2]2- COMP BASICA'!R180</f>
        <v>2008.3932764789599</v>
      </c>
      <c r="G17" s="652">
        <f t="shared" si="0"/>
        <v>2008</v>
      </c>
      <c r="H17" s="653"/>
      <c r="I17" s="152"/>
      <c r="K17" s="190" t="s">
        <v>115</v>
      </c>
      <c r="L17" s="339">
        <v>13</v>
      </c>
      <c r="M17" s="342" t="s">
        <v>108</v>
      </c>
      <c r="N17" s="341">
        <f t="shared" si="1"/>
        <v>1</v>
      </c>
      <c r="O17" s="340">
        <v>79</v>
      </c>
      <c r="P17" s="339" t="s">
        <v>108</v>
      </c>
      <c r="Q17" s="339">
        <f t="shared" si="2"/>
        <v>0.75</v>
      </c>
    </row>
    <row r="18" spans="2:17" x14ac:dyDescent="0.25">
      <c r="B18" s="536" t="str">
        <f>+'[2]2- COMP BASICA'!B181</f>
        <v>ANGULOS 2.5 X 2.5 CM CAL 26  2.44 M</v>
      </c>
      <c r="C18" s="537"/>
      <c r="D18" s="140" t="s">
        <v>108</v>
      </c>
      <c r="E18" s="141">
        <v>0.47000000000000003</v>
      </c>
      <c r="F18" s="254">
        <f>+'[2]2- COMP BASICA'!R181</f>
        <v>1187.7007929156673</v>
      </c>
      <c r="G18" s="652">
        <f t="shared" si="0"/>
        <v>558</v>
      </c>
      <c r="H18" s="653"/>
      <c r="I18" s="152"/>
      <c r="K18" s="190" t="s">
        <v>114</v>
      </c>
      <c r="L18" s="339">
        <v>6</v>
      </c>
      <c r="M18" s="342" t="s">
        <v>108</v>
      </c>
      <c r="N18" s="341">
        <f t="shared" si="1"/>
        <v>0.47000000000000003</v>
      </c>
      <c r="O18" s="340">
        <v>55</v>
      </c>
      <c r="P18" s="339" t="s">
        <v>108</v>
      </c>
      <c r="Q18" s="339">
        <f t="shared" si="2"/>
        <v>0.52</v>
      </c>
    </row>
    <row r="19" spans="2:17" x14ac:dyDescent="0.25">
      <c r="B19" s="536" t="str">
        <f>+'[2]2- COMP BASICA'!B182</f>
        <v>TORNILLOS 1" 6X3/4</v>
      </c>
      <c r="C19" s="537"/>
      <c r="D19" s="140" t="s">
        <v>108</v>
      </c>
      <c r="E19" s="141">
        <v>12</v>
      </c>
      <c r="F19" s="254">
        <f>+'[2]2- COMP BASICA'!R182</f>
        <v>19.626397861131537</v>
      </c>
      <c r="G19" s="652">
        <f t="shared" si="0"/>
        <v>236</v>
      </c>
      <c r="H19" s="653"/>
      <c r="I19" s="152"/>
      <c r="K19" s="190" t="s">
        <v>113</v>
      </c>
      <c r="L19" s="339">
        <v>150</v>
      </c>
      <c r="M19" s="342" t="s">
        <v>108</v>
      </c>
      <c r="N19" s="341">
        <f t="shared" si="1"/>
        <v>11.54</v>
      </c>
      <c r="O19" s="340"/>
      <c r="P19" s="339"/>
      <c r="Q19" s="339">
        <f t="shared" si="2"/>
        <v>0</v>
      </c>
    </row>
    <row r="20" spans="2:17" x14ac:dyDescent="0.25">
      <c r="B20" s="536" t="str">
        <f>+'[2]2- COMP BASICA'!B183</f>
        <v>TORNILLOS ESTRUCTURA 7/16"</v>
      </c>
      <c r="C20" s="537"/>
      <c r="D20" s="140" t="s">
        <v>108</v>
      </c>
      <c r="E20" s="141">
        <v>8</v>
      </c>
      <c r="F20" s="254">
        <f>+'[2]2- COMP BASICA'!R183</f>
        <v>22.959551461754106</v>
      </c>
      <c r="G20" s="652">
        <f t="shared" si="0"/>
        <v>184</v>
      </c>
      <c r="H20" s="653"/>
      <c r="I20" s="152"/>
      <c r="K20" s="190" t="s">
        <v>112</v>
      </c>
      <c r="L20" s="339">
        <v>100</v>
      </c>
      <c r="M20" s="342" t="s">
        <v>108</v>
      </c>
      <c r="N20" s="341">
        <f t="shared" si="1"/>
        <v>7.7</v>
      </c>
      <c r="O20" s="340"/>
      <c r="P20" s="339"/>
      <c r="Q20" s="339">
        <f t="shared" si="2"/>
        <v>0</v>
      </c>
    </row>
    <row r="21" spans="2:17" x14ac:dyDescent="0.25">
      <c r="B21" s="536" t="str">
        <f>+'[2]2- COMP BASICA'!B186</f>
        <v>CINTA MALLA  20 M * 50 mm</v>
      </c>
      <c r="C21" s="537"/>
      <c r="D21" s="140" t="s">
        <v>111</v>
      </c>
      <c r="E21" s="141">
        <v>0.08</v>
      </c>
      <c r="F21" s="254">
        <f>+'[2]2- COMP BASICA'!R186</f>
        <v>3987.0142892955628</v>
      </c>
      <c r="G21" s="652">
        <f t="shared" si="0"/>
        <v>319</v>
      </c>
      <c r="H21" s="653"/>
      <c r="I21" s="152"/>
      <c r="K21" s="190" t="s">
        <v>110</v>
      </c>
      <c r="L21" s="339">
        <v>1</v>
      </c>
      <c r="M21" s="342" t="s">
        <v>108</v>
      </c>
      <c r="N21" s="341">
        <f t="shared" si="1"/>
        <v>0.08</v>
      </c>
      <c r="O21" s="340">
        <v>4</v>
      </c>
      <c r="P21" s="339" t="s">
        <v>108</v>
      </c>
      <c r="Q21" s="339">
        <f t="shared" si="2"/>
        <v>0.04</v>
      </c>
    </row>
    <row r="22" spans="2:17" x14ac:dyDescent="0.25">
      <c r="B22" s="536" t="str">
        <f>+'[2]2- COMP BASICA'!B187</f>
        <v>LIJA DE AGUA 150</v>
      </c>
      <c r="C22" s="537"/>
      <c r="D22" s="140" t="s">
        <v>108</v>
      </c>
      <c r="E22" s="141">
        <v>0.31</v>
      </c>
      <c r="F22" s="254">
        <f>+'[2]2- COMP BASICA'!R187</f>
        <v>1602.6915617581892</v>
      </c>
      <c r="G22" s="652">
        <f t="shared" si="0"/>
        <v>497</v>
      </c>
      <c r="H22" s="653"/>
      <c r="I22" s="152"/>
      <c r="K22" s="190" t="s">
        <v>109</v>
      </c>
      <c r="L22" s="339">
        <v>4</v>
      </c>
      <c r="M22" s="342" t="s">
        <v>108</v>
      </c>
      <c r="N22" s="341">
        <f t="shared" si="1"/>
        <v>0.31</v>
      </c>
      <c r="O22" s="340">
        <v>20</v>
      </c>
      <c r="P22" s="339" t="s">
        <v>108</v>
      </c>
      <c r="Q22" s="339">
        <f t="shared" si="2"/>
        <v>0.19</v>
      </c>
    </row>
    <row r="23" spans="2:17" x14ac:dyDescent="0.25">
      <c r="B23" s="536" t="str">
        <f>+'[2]2- COMP BASICA'!B188</f>
        <v>MASILLA PANEL JUNTAS</v>
      </c>
      <c r="C23" s="537"/>
      <c r="D23" s="140" t="s">
        <v>92</v>
      </c>
      <c r="E23" s="141">
        <v>0.08</v>
      </c>
      <c r="F23" s="254">
        <f>+'[2]2- COMP BASICA'!R188</f>
        <v>13502.05059138005</v>
      </c>
      <c r="G23" s="652">
        <f t="shared" si="0"/>
        <v>1080</v>
      </c>
      <c r="H23" s="653"/>
      <c r="I23" s="152"/>
      <c r="K23" s="190" t="s">
        <v>107</v>
      </c>
      <c r="L23" s="339">
        <v>1</v>
      </c>
      <c r="M23" s="342" t="s">
        <v>99</v>
      </c>
      <c r="N23" s="341">
        <f t="shared" si="1"/>
        <v>0.08</v>
      </c>
      <c r="O23" s="340">
        <v>3</v>
      </c>
      <c r="P23" s="339" t="s">
        <v>92</v>
      </c>
      <c r="Q23" s="339">
        <f t="shared" si="2"/>
        <v>0.03</v>
      </c>
    </row>
    <row r="24" spans="2:17" ht="14.4" thickBot="1" x14ac:dyDescent="0.3">
      <c r="B24" s="239"/>
      <c r="C24" s="238"/>
      <c r="D24" s="145"/>
      <c r="E24" s="208"/>
      <c r="F24" s="256"/>
      <c r="G24" s="556"/>
      <c r="H24" s="557"/>
      <c r="I24" s="151"/>
    </row>
    <row r="25" spans="2:17" ht="14.4" thickBot="1" x14ac:dyDescent="0.3">
      <c r="B25" s="148"/>
      <c r="C25" s="132"/>
      <c r="D25" s="129"/>
      <c r="E25" s="211"/>
      <c r="F25" s="249"/>
      <c r="G25" s="554" t="s">
        <v>71</v>
      </c>
      <c r="H25" s="555"/>
      <c r="I25" s="150">
        <f>+SUM(G15:H24)</f>
        <v>19902</v>
      </c>
    </row>
    <row r="26" spans="2:17" ht="14.4" thickBot="1" x14ac:dyDescent="0.3">
      <c r="B26" s="128" t="s">
        <v>74</v>
      </c>
      <c r="C26" s="132"/>
      <c r="D26" s="129"/>
      <c r="E26" s="211"/>
      <c r="F26" s="249"/>
      <c r="G26" s="132"/>
      <c r="H26" s="132"/>
      <c r="I26" s="151"/>
    </row>
    <row r="27" spans="2:17" x14ac:dyDescent="0.25">
      <c r="B27" s="533" t="s">
        <v>11</v>
      </c>
      <c r="C27" s="534"/>
      <c r="D27" s="135" t="s">
        <v>65</v>
      </c>
      <c r="E27" s="248" t="s">
        <v>75</v>
      </c>
      <c r="F27" s="135" t="s">
        <v>76</v>
      </c>
      <c r="G27" s="534" t="s">
        <v>77</v>
      </c>
      <c r="H27" s="535"/>
      <c r="I27" s="162"/>
    </row>
    <row r="28" spans="2:17" x14ac:dyDescent="0.25">
      <c r="B28" s="536" t="str">
        <f>+'[2]1- CUADRILLAS'!A46</f>
        <v>CUADRILLA DRYWALL- SUPERBOARD</v>
      </c>
      <c r="C28" s="537"/>
      <c r="D28" s="163" t="s">
        <v>78</v>
      </c>
      <c r="E28" s="164">
        <f>+'[2]1- CUADRILLAS'!D46</f>
        <v>47936</v>
      </c>
      <c r="F28" s="199">
        <v>0.89571360313173742</v>
      </c>
      <c r="G28" s="572">
        <f>F28*E28</f>
        <v>42936.927279722964</v>
      </c>
      <c r="H28" s="573"/>
      <c r="I28" s="151"/>
    </row>
    <row r="29" spans="2:17" ht="14.4" thickBot="1" x14ac:dyDescent="0.3">
      <c r="B29" s="576"/>
      <c r="C29" s="577"/>
      <c r="D29" s="166"/>
      <c r="E29" s="251"/>
      <c r="F29" s="250"/>
      <c r="G29" s="577"/>
      <c r="H29" s="578"/>
      <c r="I29" s="151"/>
    </row>
    <row r="30" spans="2:17" ht="14.4" thickBot="1" x14ac:dyDescent="0.3">
      <c r="B30" s="169"/>
      <c r="C30" s="132"/>
      <c r="D30" s="129"/>
      <c r="E30" s="211"/>
      <c r="F30" s="249"/>
      <c r="G30" s="554" t="s">
        <v>71</v>
      </c>
      <c r="H30" s="555"/>
      <c r="I30" s="150">
        <f>SUM(G28:H29)</f>
        <v>42936.927279722964</v>
      </c>
    </row>
    <row r="31" spans="2:17" ht="14.4" thickBot="1" x14ac:dyDescent="0.3">
      <c r="B31" s="128" t="s">
        <v>79</v>
      </c>
      <c r="C31" s="160"/>
      <c r="D31" s="129"/>
      <c r="E31" s="211"/>
      <c r="F31" s="249"/>
      <c r="G31" s="132"/>
      <c r="H31" s="132"/>
      <c r="I31" s="151"/>
    </row>
    <row r="32" spans="2:17" x14ac:dyDescent="0.25">
      <c r="B32" s="533" t="s">
        <v>11</v>
      </c>
      <c r="C32" s="534"/>
      <c r="D32" s="135" t="s">
        <v>65</v>
      </c>
      <c r="E32" s="248" t="s">
        <v>75</v>
      </c>
      <c r="F32" s="135" t="s">
        <v>76</v>
      </c>
      <c r="G32" s="534" t="s">
        <v>77</v>
      </c>
      <c r="H32" s="535"/>
      <c r="I32" s="162"/>
    </row>
    <row r="33" spans="2:13" ht="14.4" thickBot="1" x14ac:dyDescent="0.3">
      <c r="B33" s="576"/>
      <c r="C33" s="577"/>
      <c r="D33" s="166"/>
      <c r="E33" s="251"/>
      <c r="F33" s="250"/>
      <c r="G33" s="577"/>
      <c r="H33" s="578"/>
      <c r="I33" s="151"/>
    </row>
    <row r="34" spans="2:13" ht="14.4" thickBot="1" x14ac:dyDescent="0.3">
      <c r="B34" s="172"/>
      <c r="C34" s="173"/>
      <c r="D34" s="174"/>
      <c r="E34" s="246"/>
      <c r="F34" s="245"/>
      <c r="G34" s="593" t="s">
        <v>71</v>
      </c>
      <c r="H34" s="594"/>
      <c r="I34" s="150">
        <f>ROUND(SUM(G33:H33),0)</f>
        <v>0</v>
      </c>
    </row>
    <row r="35" spans="2:13" ht="14.4" thickBot="1" x14ac:dyDescent="0.3">
      <c r="B35" s="148"/>
      <c r="C35" s="132"/>
      <c r="D35" s="129"/>
      <c r="E35" s="211"/>
      <c r="F35" s="249"/>
      <c r="G35" s="132"/>
      <c r="H35" s="179"/>
      <c r="I35" s="151"/>
    </row>
    <row r="36" spans="2:13" ht="14.4" thickBot="1" x14ac:dyDescent="0.3">
      <c r="B36" s="310"/>
      <c r="C36" s="309"/>
      <c r="D36" s="308"/>
      <c r="E36" s="217"/>
      <c r="F36" s="601" t="s">
        <v>80</v>
      </c>
      <c r="G36" s="601"/>
      <c r="H36" s="602"/>
      <c r="I36" s="150">
        <f>+(SUM(I11:I34))</f>
        <v>68410.927279722964</v>
      </c>
    </row>
    <row r="37" spans="2:13" ht="15" customHeight="1" thickBot="1" x14ac:dyDescent="0.3">
      <c r="B37" s="186"/>
      <c r="C37" s="187"/>
      <c r="D37" s="188"/>
      <c r="E37" s="549" t="s">
        <v>86</v>
      </c>
      <c r="F37" s="550"/>
      <c r="G37" s="550"/>
      <c r="H37" s="550"/>
      <c r="I37" s="203">
        <f>+SUM(I38:I41)</f>
        <v>20489.072720277029</v>
      </c>
      <c r="M37" s="190"/>
    </row>
    <row r="38" spans="2:13" ht="13.5" customHeight="1" x14ac:dyDescent="0.25">
      <c r="B38" s="196"/>
      <c r="C38" s="197"/>
      <c r="D38" s="193"/>
      <c r="E38" s="551" t="s">
        <v>87</v>
      </c>
      <c r="F38" s="552"/>
      <c r="G38" s="553"/>
      <c r="H38" s="204">
        <v>0.23</v>
      </c>
      <c r="I38" s="205">
        <f>I36*H38</f>
        <v>15734.513274336283</v>
      </c>
      <c r="M38" s="190"/>
    </row>
    <row r="39" spans="2:13" x14ac:dyDescent="0.25">
      <c r="B39" s="196"/>
      <c r="C39" s="197"/>
      <c r="D39" s="193"/>
      <c r="E39" s="521" t="s">
        <v>88</v>
      </c>
      <c r="F39" s="522"/>
      <c r="G39" s="523"/>
      <c r="H39" s="206">
        <v>0.01</v>
      </c>
      <c r="I39" s="207">
        <f>I36*H39</f>
        <v>684.10927279722966</v>
      </c>
      <c r="M39" s="190"/>
    </row>
    <row r="40" spans="2:13" x14ac:dyDescent="0.25">
      <c r="B40" s="196"/>
      <c r="C40" s="197"/>
      <c r="D40" s="193"/>
      <c r="E40" s="521" t="s">
        <v>89</v>
      </c>
      <c r="F40" s="522"/>
      <c r="G40" s="523"/>
      <c r="H40" s="206">
        <v>0.05</v>
      </c>
      <c r="I40" s="207">
        <f>I36*H40</f>
        <v>3420.5463639861482</v>
      </c>
      <c r="M40" s="190"/>
    </row>
    <row r="41" spans="2:13" ht="14.4" thickBot="1" x14ac:dyDescent="0.3">
      <c r="B41" s="196"/>
      <c r="C41" s="197"/>
      <c r="D41" s="193"/>
      <c r="E41" s="544" t="s">
        <v>90</v>
      </c>
      <c r="F41" s="545"/>
      <c r="G41" s="546"/>
      <c r="H41" s="209">
        <v>0.19</v>
      </c>
      <c r="I41" s="207">
        <f>H41*I40</f>
        <v>649.90380915736819</v>
      </c>
      <c r="M41" s="190"/>
    </row>
    <row r="42" spans="2:13" ht="14.4" thickBot="1" x14ac:dyDescent="0.3">
      <c r="B42" s="196"/>
      <c r="C42" s="197"/>
      <c r="D42" s="193"/>
      <c r="E42" s="547" t="s">
        <v>91</v>
      </c>
      <c r="F42" s="548"/>
      <c r="G42" s="548"/>
      <c r="H42" s="548"/>
      <c r="I42" s="210">
        <f>ROUND(I36+I37,0)</f>
        <v>88900</v>
      </c>
      <c r="M42" s="190"/>
    </row>
    <row r="43" spans="2:13" x14ac:dyDescent="0.25">
      <c r="B43" s="186"/>
      <c r="C43" s="187"/>
      <c r="D43" s="188"/>
      <c r="E43" s="246"/>
      <c r="F43" s="149"/>
      <c r="G43" s="149"/>
      <c r="H43" s="149"/>
      <c r="I43" s="189"/>
      <c r="M43" s="190"/>
    </row>
    <row r="44" spans="2:13" x14ac:dyDescent="0.25">
      <c r="B44" s="196"/>
      <c r="C44" s="197"/>
      <c r="D44" s="193"/>
      <c r="E44" s="211"/>
      <c r="F44" s="212"/>
      <c r="G44" s="212"/>
      <c r="H44" s="212"/>
      <c r="I44" s="213"/>
      <c r="M44" s="190"/>
    </row>
    <row r="45" spans="2:13" x14ac:dyDescent="0.25">
      <c r="B45" s="191"/>
      <c r="C45" s="192"/>
      <c r="D45" s="193"/>
      <c r="E45" s="211"/>
      <c r="F45" s="194"/>
      <c r="G45" s="194"/>
      <c r="H45" s="194"/>
      <c r="I45" s="195"/>
      <c r="M45" s="190"/>
    </row>
    <row r="46" spans="2:13" x14ac:dyDescent="0.25">
      <c r="B46" s="196" t="s">
        <v>81</v>
      </c>
      <c r="C46" s="197"/>
      <c r="D46" s="193"/>
      <c r="E46" s="211"/>
      <c r="F46" s="632" t="s">
        <v>82</v>
      </c>
      <c r="G46" s="632"/>
      <c r="H46" s="632"/>
      <c r="I46" s="633"/>
      <c r="M46" s="190"/>
    </row>
    <row r="47" spans="2:13" ht="14.4" thickBot="1" x14ac:dyDescent="0.3">
      <c r="B47" s="181" t="s">
        <v>83</v>
      </c>
      <c r="C47" s="182"/>
      <c r="D47" s="183"/>
      <c r="E47" s="242"/>
      <c r="F47" s="570" t="s">
        <v>84</v>
      </c>
      <c r="G47" s="570"/>
      <c r="H47" s="570"/>
      <c r="I47" s="571"/>
      <c r="M47" s="190"/>
    </row>
    <row r="48" spans="2:13" ht="24.75" customHeight="1" thickBot="1" x14ac:dyDescent="0.3"/>
    <row r="49" spans="2:14" ht="25.5" customHeight="1" x14ac:dyDescent="0.25">
      <c r="B49" s="560" t="str">
        <f>+'[2]2- COMP BASICA'!$B$2</f>
        <v>REPARACIONES LOCATIVAS LABORATORIO GENETICA REGIONAL NOR OCCIDENTE DEL INSTITUTO NACIONAL DE MEDICINA LEGAL Y CIENCIAS FORENSES.</v>
      </c>
      <c r="C49" s="561"/>
      <c r="D49" s="561"/>
      <c r="E49" s="561"/>
      <c r="F49" s="561"/>
      <c r="G49" s="561"/>
      <c r="H49" s="271" t="s">
        <v>62</v>
      </c>
      <c r="I49" s="331" t="str">
        <f>+'[2]BASE DEL PRESUPUESTO'!$D$144</f>
        <v>CIELORRASOS</v>
      </c>
    </row>
    <row r="50" spans="2:14" x14ac:dyDescent="0.25">
      <c r="B50" s="562"/>
      <c r="C50" s="563"/>
      <c r="D50" s="563"/>
      <c r="E50" s="563"/>
      <c r="F50" s="563"/>
      <c r="G50" s="563"/>
      <c r="H50" s="269" t="s">
        <v>63</v>
      </c>
      <c r="I50" s="307" t="str">
        <f>+'[2]BASE DEL PRESUPUESTO'!C146</f>
        <v>7.2</v>
      </c>
    </row>
    <row r="51" spans="2:14" ht="45.75" customHeight="1" thickBot="1" x14ac:dyDescent="0.3">
      <c r="B51" s="267" t="s">
        <v>64</v>
      </c>
      <c r="C51" s="565" t="str">
        <f>+'[2]BASE DEL PRESUPUESTO'!D146</f>
        <v>Suministro e instalación de escotillas de cielorraso 60 x 60 cm compuesto por tapa de inspección Acusticielos y marco para cielorrasos Acusticielos. Incluye corte superboard, aseguramiento, remates y todos los materiales para su instalación</v>
      </c>
      <c r="D51" s="565"/>
      <c r="E51" s="565"/>
      <c r="F51" s="565"/>
      <c r="G51" s="565"/>
      <c r="H51" s="266" t="s">
        <v>65</v>
      </c>
      <c r="I51" s="338" t="str">
        <f>+'[2]BASE DEL PRESUPUESTO'!E146</f>
        <v>UND</v>
      </c>
      <c r="K51" s="190" t="s">
        <v>106</v>
      </c>
    </row>
    <row r="52" spans="2:14" x14ac:dyDescent="0.25">
      <c r="B52" s="264"/>
      <c r="C52" s="129"/>
      <c r="D52" s="129"/>
      <c r="E52" s="263"/>
      <c r="F52" s="262"/>
      <c r="G52" s="129"/>
      <c r="H52" s="129"/>
      <c r="I52" s="144"/>
    </row>
    <row r="53" spans="2:14" ht="14.4" thickBot="1" x14ac:dyDescent="0.3">
      <c r="B53" s="128" t="s">
        <v>66</v>
      </c>
      <c r="C53" s="129"/>
      <c r="D53" s="129"/>
      <c r="E53" s="211"/>
      <c r="F53" s="249"/>
      <c r="G53" s="132"/>
      <c r="H53" s="132"/>
      <c r="I53" s="133"/>
    </row>
    <row r="54" spans="2:14" x14ac:dyDescent="0.25">
      <c r="B54" s="533" t="s">
        <v>11</v>
      </c>
      <c r="C54" s="534"/>
      <c r="D54" s="135" t="s">
        <v>65</v>
      </c>
      <c r="E54" s="255" t="s">
        <v>67</v>
      </c>
      <c r="F54" s="248" t="s">
        <v>68</v>
      </c>
      <c r="G54" s="534" t="s">
        <v>69</v>
      </c>
      <c r="H54" s="535"/>
      <c r="I54" s="138"/>
    </row>
    <row r="55" spans="2:14" x14ac:dyDescent="0.25">
      <c r="B55" s="536" t="s">
        <v>28</v>
      </c>
      <c r="C55" s="537"/>
      <c r="D55" s="140" t="s">
        <v>29</v>
      </c>
      <c r="E55" s="141">
        <v>1</v>
      </c>
      <c r="F55" s="257">
        <f>+(G69*10%)</f>
        <v>2834.5016043744563</v>
      </c>
      <c r="G55" s="652">
        <f>+F55*E55</f>
        <v>2834.5016043744563</v>
      </c>
      <c r="H55" s="653"/>
      <c r="I55" s="138"/>
    </row>
    <row r="56" spans="2:14" x14ac:dyDescent="0.25">
      <c r="B56" s="536" t="str">
        <f>+'[2]2- COMP BASICA'!$B$518</f>
        <v>ANDAMIOS TUBULAR - 2 SECCIONES, 2 CRUCETAS, 1 PLANCHON</v>
      </c>
      <c r="C56" s="537"/>
      <c r="D56" s="140" t="s">
        <v>94</v>
      </c>
      <c r="E56" s="141">
        <v>0.2</v>
      </c>
      <c r="F56" s="257">
        <f>+'[2]2- COMP BASICA'!$R$518</f>
        <v>3926.1846867908616</v>
      </c>
      <c r="G56" s="652">
        <f>+F56*E56</f>
        <v>785.23693735817233</v>
      </c>
      <c r="H56" s="653"/>
      <c r="I56" s="144"/>
    </row>
    <row r="57" spans="2:14" ht="14.4" thickBot="1" x14ac:dyDescent="0.3">
      <c r="B57" s="568"/>
      <c r="C57" s="569"/>
      <c r="D57" s="145"/>
      <c r="E57" s="208"/>
      <c r="F57" s="256"/>
      <c r="G57" s="652"/>
      <c r="H57" s="653"/>
      <c r="I57" s="133"/>
    </row>
    <row r="58" spans="2:14" ht="14.4" thickBot="1" x14ac:dyDescent="0.3">
      <c r="B58" s="148"/>
      <c r="C58" s="132"/>
      <c r="D58" s="129"/>
      <c r="E58" s="211"/>
      <c r="F58" s="249"/>
      <c r="G58" s="655" t="s">
        <v>71</v>
      </c>
      <c r="H58" s="656"/>
      <c r="I58" s="150">
        <f>+SUM(G55:H56)</f>
        <v>3619.7385417326286</v>
      </c>
    </row>
    <row r="59" spans="2:14" ht="14.4" thickBot="1" x14ac:dyDescent="0.3">
      <c r="B59" s="128" t="s">
        <v>72</v>
      </c>
      <c r="C59" s="132"/>
      <c r="D59" s="129"/>
      <c r="E59" s="211"/>
      <c r="F59" s="249"/>
      <c r="G59" s="261"/>
      <c r="H59" s="261"/>
      <c r="I59" s="151"/>
    </row>
    <row r="60" spans="2:14" x14ac:dyDescent="0.25">
      <c r="B60" s="533" t="s">
        <v>11</v>
      </c>
      <c r="C60" s="534"/>
      <c r="D60" s="135" t="s">
        <v>65</v>
      </c>
      <c r="E60" s="255" t="s">
        <v>67</v>
      </c>
      <c r="F60" s="248" t="s">
        <v>68</v>
      </c>
      <c r="G60" s="643" t="s">
        <v>69</v>
      </c>
      <c r="H60" s="644"/>
      <c r="I60" s="152"/>
    </row>
    <row r="61" spans="2:14" ht="13.95" customHeight="1" x14ac:dyDescent="0.25">
      <c r="B61" s="859" t="str">
        <f>+'[2]2- COMP BASICA'!$B$346</f>
        <v>TAPA DE INSPECCION AUSTICIELOS 60 X 60 CM</v>
      </c>
      <c r="C61" s="648"/>
      <c r="D61" s="140" t="s">
        <v>85</v>
      </c>
      <c r="E61" s="260">
        <v>1</v>
      </c>
      <c r="F61" s="254">
        <f>+'[2]2- COMP BASICA'!$R$346</f>
        <v>127578.83641105997</v>
      </c>
      <c r="G61" s="668">
        <f>+F61*E61</f>
        <v>127578.83641105997</v>
      </c>
      <c r="H61" s="669"/>
      <c r="I61" s="152"/>
      <c r="L61" s="860"/>
      <c r="M61" s="860"/>
      <c r="N61" s="337"/>
    </row>
    <row r="62" spans="2:14" ht="14.25" customHeight="1" x14ac:dyDescent="0.25">
      <c r="B62" s="859" t="str">
        <f>+'[2]2- COMP BASICA'!$B$347</f>
        <v>MARCO PARA TAPA DE INSPECCION ACUSTICIELOS 60 X 60 CM</v>
      </c>
      <c r="C62" s="648"/>
      <c r="D62" s="140" t="s">
        <v>85</v>
      </c>
      <c r="E62" s="260">
        <v>1</v>
      </c>
      <c r="F62" s="254">
        <f>+'[2]2- COMP BASICA'!$R$347</f>
        <v>25209.343505930494</v>
      </c>
      <c r="G62" s="649">
        <f>ROUND(E62*F62,0)</f>
        <v>25209</v>
      </c>
      <c r="H62" s="650"/>
      <c r="I62" s="152"/>
    </row>
    <row r="63" spans="2:14" x14ac:dyDescent="0.25">
      <c r="B63" s="536" t="str">
        <f>+'[2]2- COMP BASICA'!$B$184</f>
        <v>TORNILLO AVELLANADO 7/16"  5 MM</v>
      </c>
      <c r="C63" s="537"/>
      <c r="D63" s="140" t="s">
        <v>85</v>
      </c>
      <c r="E63" s="141">
        <v>12</v>
      </c>
      <c r="F63" s="257">
        <f>+'[2]2- COMP BASICA'!$R$184</f>
        <v>31.969407265774379</v>
      </c>
      <c r="G63" s="652">
        <f>ROUND(E63*F63,0)</f>
        <v>384</v>
      </c>
      <c r="H63" s="653"/>
      <c r="I63" s="144"/>
    </row>
    <row r="64" spans="2:14" x14ac:dyDescent="0.25">
      <c r="B64" s="536"/>
      <c r="C64" s="537"/>
      <c r="D64" s="140"/>
      <c r="E64" s="141"/>
      <c r="F64" s="257"/>
      <c r="G64" s="652"/>
      <c r="H64" s="653"/>
      <c r="I64" s="144"/>
    </row>
    <row r="65" spans="2:13" ht="15.75" customHeight="1" thickBot="1" x14ac:dyDescent="0.3">
      <c r="B65" s="536"/>
      <c r="C65" s="537"/>
      <c r="D65" s="140"/>
      <c r="E65" s="141"/>
      <c r="F65" s="257"/>
      <c r="G65" s="652"/>
      <c r="H65" s="653"/>
      <c r="I65" s="144"/>
    </row>
    <row r="66" spans="2:13" ht="14.4" thickBot="1" x14ac:dyDescent="0.3">
      <c r="B66" s="148"/>
      <c r="C66" s="132"/>
      <c r="D66" s="129"/>
      <c r="E66" s="211"/>
      <c r="F66" s="249"/>
      <c r="G66" s="554" t="s">
        <v>71</v>
      </c>
      <c r="H66" s="555"/>
      <c r="I66" s="150">
        <f>+SUM(G61:H65)</f>
        <v>153171.83641105995</v>
      </c>
    </row>
    <row r="67" spans="2:13" ht="14.4" thickBot="1" x14ac:dyDescent="0.3">
      <c r="B67" s="128" t="s">
        <v>74</v>
      </c>
      <c r="C67" s="132"/>
      <c r="D67" s="129"/>
      <c r="E67" s="211"/>
      <c r="F67" s="249"/>
      <c r="G67" s="132"/>
      <c r="H67" s="132"/>
      <c r="I67" s="151"/>
    </row>
    <row r="68" spans="2:13" x14ac:dyDescent="0.25">
      <c r="B68" s="533" t="s">
        <v>11</v>
      </c>
      <c r="C68" s="534"/>
      <c r="D68" s="135" t="s">
        <v>65</v>
      </c>
      <c r="E68" s="248" t="s">
        <v>75</v>
      </c>
      <c r="F68" s="135" t="s">
        <v>76</v>
      </c>
      <c r="G68" s="534" t="s">
        <v>77</v>
      </c>
      <c r="H68" s="535"/>
      <c r="I68" s="162"/>
    </row>
    <row r="69" spans="2:13" x14ac:dyDescent="0.25">
      <c r="B69" s="536" t="str">
        <f>+'[2]1- CUADRILLAS'!$A$46</f>
        <v>CUADRILLA DRYWALL- SUPERBOARD</v>
      </c>
      <c r="C69" s="537"/>
      <c r="D69" s="163" t="s">
        <v>78</v>
      </c>
      <c r="E69" s="164">
        <f>+'[2]1- CUADRILLAS'!$D$46</f>
        <v>47936</v>
      </c>
      <c r="F69" s="199">
        <v>0.59130958035181413</v>
      </c>
      <c r="G69" s="572">
        <f>F69*E69</f>
        <v>28345.016043744563</v>
      </c>
      <c r="H69" s="573"/>
      <c r="I69" s="151"/>
    </row>
    <row r="70" spans="2:13" ht="14.4" thickBot="1" x14ac:dyDescent="0.3">
      <c r="B70" s="576"/>
      <c r="C70" s="577"/>
      <c r="D70" s="166"/>
      <c r="E70" s="251"/>
      <c r="F70" s="250"/>
      <c r="G70" s="577"/>
      <c r="H70" s="578"/>
      <c r="I70" s="151"/>
    </row>
    <row r="71" spans="2:13" ht="14.4" thickBot="1" x14ac:dyDescent="0.3">
      <c r="B71" s="169"/>
      <c r="C71" s="132"/>
      <c r="D71" s="129"/>
      <c r="E71" s="211"/>
      <c r="F71" s="249"/>
      <c r="G71" s="554" t="s">
        <v>71</v>
      </c>
      <c r="H71" s="555"/>
      <c r="I71" s="150">
        <f>SUM(G69:H70)</f>
        <v>28345.016043744563</v>
      </c>
    </row>
    <row r="72" spans="2:13" ht="14.4" thickBot="1" x14ac:dyDescent="0.3">
      <c r="B72" s="128" t="s">
        <v>79</v>
      </c>
      <c r="C72" s="160"/>
      <c r="D72" s="129"/>
      <c r="E72" s="211"/>
      <c r="F72" s="249"/>
      <c r="G72" s="132"/>
      <c r="H72" s="132"/>
      <c r="I72" s="151"/>
    </row>
    <row r="73" spans="2:13" x14ac:dyDescent="0.25">
      <c r="B73" s="533" t="s">
        <v>11</v>
      </c>
      <c r="C73" s="534"/>
      <c r="D73" s="135" t="s">
        <v>65</v>
      </c>
      <c r="E73" s="248" t="s">
        <v>75</v>
      </c>
      <c r="F73" s="135" t="s">
        <v>76</v>
      </c>
      <c r="G73" s="534" t="s">
        <v>77</v>
      </c>
      <c r="H73" s="535"/>
      <c r="I73" s="162"/>
    </row>
    <row r="74" spans="2:13" ht="14.4" thickBot="1" x14ac:dyDescent="0.3">
      <c r="B74" s="576"/>
      <c r="C74" s="577"/>
      <c r="D74" s="166"/>
      <c r="E74" s="251"/>
      <c r="F74" s="250"/>
      <c r="G74" s="577"/>
      <c r="H74" s="578"/>
      <c r="I74" s="151"/>
    </row>
    <row r="75" spans="2:13" ht="14.4" thickBot="1" x14ac:dyDescent="0.3">
      <c r="B75" s="172"/>
      <c r="C75" s="173"/>
      <c r="D75" s="174"/>
      <c r="E75" s="246"/>
      <c r="F75" s="245"/>
      <c r="G75" s="593" t="s">
        <v>71</v>
      </c>
      <c r="H75" s="594"/>
      <c r="I75" s="150">
        <f>ROUND(SUM(G74:H74),0)</f>
        <v>0</v>
      </c>
    </row>
    <row r="76" spans="2:13" ht="14.4" thickBot="1" x14ac:dyDescent="0.3">
      <c r="B76" s="148"/>
      <c r="C76" s="132"/>
      <c r="D76" s="129"/>
      <c r="E76" s="211"/>
      <c r="F76" s="249"/>
      <c r="G76" s="132"/>
      <c r="H76" s="179"/>
      <c r="I76" s="151"/>
    </row>
    <row r="77" spans="2:13" ht="14.4" thickBot="1" x14ac:dyDescent="0.3">
      <c r="B77" s="148"/>
      <c r="C77" s="132"/>
      <c r="D77" s="129"/>
      <c r="E77" s="333"/>
      <c r="F77" s="855" t="s">
        <v>80</v>
      </c>
      <c r="G77" s="855"/>
      <c r="H77" s="856"/>
      <c r="I77" s="150">
        <f>+(SUM(I58:I75))</f>
        <v>185136.59099653715</v>
      </c>
    </row>
    <row r="78" spans="2:13" ht="15" customHeight="1" thickBot="1" x14ac:dyDescent="0.3">
      <c r="B78" s="186"/>
      <c r="C78" s="187"/>
      <c r="D78" s="188"/>
      <c r="E78" s="549" t="s">
        <v>86</v>
      </c>
      <c r="F78" s="550"/>
      <c r="G78" s="550"/>
      <c r="H78" s="550"/>
      <c r="I78" s="203">
        <f>+SUM(I79:I82)</f>
        <v>55448.409003462883</v>
      </c>
      <c r="M78" s="190"/>
    </row>
    <row r="79" spans="2:13" ht="13.5" customHeight="1" x14ac:dyDescent="0.25">
      <c r="B79" s="196"/>
      <c r="C79" s="197"/>
      <c r="D79" s="193"/>
      <c r="E79" s="551" t="s">
        <v>87</v>
      </c>
      <c r="F79" s="552"/>
      <c r="G79" s="553"/>
      <c r="H79" s="204">
        <v>0.23</v>
      </c>
      <c r="I79" s="205">
        <f>I77*H79</f>
        <v>42581.415929203547</v>
      </c>
      <c r="M79" s="190"/>
    </row>
    <row r="80" spans="2:13" x14ac:dyDescent="0.25">
      <c r="B80" s="196"/>
      <c r="C80" s="197"/>
      <c r="D80" s="193"/>
      <c r="E80" s="521" t="s">
        <v>88</v>
      </c>
      <c r="F80" s="522"/>
      <c r="G80" s="523"/>
      <c r="H80" s="206">
        <v>0.01</v>
      </c>
      <c r="I80" s="207">
        <f>I77*H80</f>
        <v>1851.3659099653717</v>
      </c>
      <c r="M80" s="190"/>
    </row>
    <row r="81" spans="2:13" x14ac:dyDescent="0.25">
      <c r="B81" s="196"/>
      <c r="C81" s="197"/>
      <c r="D81" s="193"/>
      <c r="E81" s="521" t="s">
        <v>89</v>
      </c>
      <c r="F81" s="522"/>
      <c r="G81" s="523"/>
      <c r="H81" s="206">
        <v>0.05</v>
      </c>
      <c r="I81" s="207">
        <f>I77*H81</f>
        <v>9256.8295498268581</v>
      </c>
      <c r="M81" s="190"/>
    </row>
    <row r="82" spans="2:13" ht="14.4" thickBot="1" x14ac:dyDescent="0.3">
      <c r="B82" s="196"/>
      <c r="C82" s="197"/>
      <c r="D82" s="193"/>
      <c r="E82" s="544" t="s">
        <v>90</v>
      </c>
      <c r="F82" s="545"/>
      <c r="G82" s="546"/>
      <c r="H82" s="209">
        <v>0.19</v>
      </c>
      <c r="I82" s="207">
        <f>H82*I81</f>
        <v>1758.7976144671031</v>
      </c>
      <c r="M82" s="190"/>
    </row>
    <row r="83" spans="2:13" ht="14.4" thickBot="1" x14ac:dyDescent="0.3">
      <c r="B83" s="196"/>
      <c r="C83" s="197"/>
      <c r="D83" s="193"/>
      <c r="E83" s="547" t="s">
        <v>91</v>
      </c>
      <c r="F83" s="548"/>
      <c r="G83" s="548"/>
      <c r="H83" s="548"/>
      <c r="I83" s="210">
        <f>ROUND(I77+I78,0)</f>
        <v>240585</v>
      </c>
      <c r="M83" s="190"/>
    </row>
    <row r="84" spans="2:13" x14ac:dyDescent="0.25">
      <c r="B84" s="186"/>
      <c r="C84" s="187"/>
      <c r="D84" s="188"/>
      <c r="E84" s="246"/>
      <c r="F84" s="149"/>
      <c r="G84" s="149"/>
      <c r="H84" s="149"/>
      <c r="I84" s="189"/>
      <c r="M84" s="190"/>
    </row>
    <row r="85" spans="2:13" x14ac:dyDescent="0.25">
      <c r="B85" s="196"/>
      <c r="C85" s="197"/>
      <c r="D85" s="193"/>
      <c r="E85" s="211"/>
      <c r="F85" s="212"/>
      <c r="G85" s="212"/>
      <c r="H85" s="212"/>
      <c r="I85" s="213"/>
      <c r="M85" s="190"/>
    </row>
    <row r="86" spans="2:13" x14ac:dyDescent="0.25">
      <c r="B86" s="191"/>
      <c r="C86" s="192"/>
      <c r="D86" s="193"/>
      <c r="E86" s="211"/>
      <c r="F86" s="194"/>
      <c r="G86" s="194"/>
      <c r="H86" s="194"/>
      <c r="I86" s="195"/>
      <c r="M86" s="190"/>
    </row>
    <row r="87" spans="2:13" x14ac:dyDescent="0.25">
      <c r="B87" s="196" t="s">
        <v>81</v>
      </c>
      <c r="C87" s="197"/>
      <c r="D87" s="193"/>
      <c r="E87" s="211"/>
      <c r="F87" s="632" t="s">
        <v>82</v>
      </c>
      <c r="G87" s="632"/>
      <c r="H87" s="632"/>
      <c r="I87" s="633"/>
      <c r="M87" s="190"/>
    </row>
    <row r="88" spans="2:13" ht="14.4" thickBot="1" x14ac:dyDescent="0.3">
      <c r="B88" s="181" t="s">
        <v>83</v>
      </c>
      <c r="C88" s="182"/>
      <c r="D88" s="183"/>
      <c r="E88" s="242"/>
      <c r="F88" s="570" t="s">
        <v>84</v>
      </c>
      <c r="G88" s="570"/>
      <c r="H88" s="570"/>
      <c r="I88" s="571"/>
      <c r="M88" s="190"/>
    </row>
    <row r="89" spans="2:13" ht="14.4" thickBot="1" x14ac:dyDescent="0.3"/>
    <row r="90" spans="2:13" ht="13.95" customHeight="1" x14ac:dyDescent="0.25">
      <c r="B90" s="524" t="str">
        <f>+'[2]2- COMP BASICA'!$B$2</f>
        <v>REPARACIONES LOCATIVAS LABORATORIO GENETICA REGIONAL NOR OCCIDENTE DEL INSTITUTO NACIONAL DE MEDICINA LEGAL Y CIENCIAS FORENSES.</v>
      </c>
      <c r="C90" s="525"/>
      <c r="D90" s="525"/>
      <c r="E90" s="525"/>
      <c r="F90" s="525"/>
      <c r="G90" s="526"/>
      <c r="H90" s="271" t="s">
        <v>62</v>
      </c>
      <c r="I90" s="331" t="str">
        <f>+'[2]BASE DEL PRESUPUESTO'!$D$144</f>
        <v>CIELORRASOS</v>
      </c>
    </row>
    <row r="91" spans="2:13" x14ac:dyDescent="0.25">
      <c r="B91" s="527"/>
      <c r="C91" s="528"/>
      <c r="D91" s="528"/>
      <c r="E91" s="528"/>
      <c r="F91" s="528"/>
      <c r="G91" s="529"/>
      <c r="H91" s="269" t="s">
        <v>63</v>
      </c>
      <c r="I91" s="307" t="str">
        <f>+'[2]BASE DEL PRESUPUESTO'!C147</f>
        <v>7.3</v>
      </c>
    </row>
    <row r="92" spans="2:13" ht="30.75" customHeight="1" thickBot="1" x14ac:dyDescent="0.3">
      <c r="B92" s="267" t="s">
        <v>64</v>
      </c>
      <c r="C92" s="530" t="str">
        <f>+'[2]BASE DEL PRESUPUESTO'!D147</f>
        <v xml:space="preserve">Suministro e instalacion de laminas acrílicas difusora de luz para claraboyas en mal estado y perfil en aluminio intermedio para evitar pandeo de lamina. Incluye desmonte y retiro a botadero autorizado </v>
      </c>
      <c r="D92" s="531"/>
      <c r="E92" s="531"/>
      <c r="F92" s="531"/>
      <c r="G92" s="532"/>
      <c r="H92" s="266" t="s">
        <v>65</v>
      </c>
      <c r="I92" s="330" t="str">
        <f>+'[2]BASE DEL PRESUPUESTO'!E147</f>
        <v>M2</v>
      </c>
    </row>
    <row r="93" spans="2:13" x14ac:dyDescent="0.25">
      <c r="B93" s="264"/>
      <c r="C93" s="129"/>
      <c r="D93" s="129"/>
      <c r="E93" s="263"/>
      <c r="F93" s="262"/>
      <c r="G93" s="129"/>
      <c r="H93" s="129"/>
      <c r="I93" s="144"/>
    </row>
    <row r="94" spans="2:13" ht="14.4" thickBot="1" x14ac:dyDescent="0.3">
      <c r="B94" s="128" t="s">
        <v>66</v>
      </c>
      <c r="C94" s="129"/>
      <c r="D94" s="129"/>
      <c r="E94" s="211"/>
      <c r="F94" s="249"/>
      <c r="G94" s="132"/>
      <c r="H94" s="132"/>
      <c r="I94" s="133"/>
    </row>
    <row r="95" spans="2:13" x14ac:dyDescent="0.25">
      <c r="B95" s="533" t="s">
        <v>11</v>
      </c>
      <c r="C95" s="534"/>
      <c r="D95" s="135" t="s">
        <v>65</v>
      </c>
      <c r="E95" s="255" t="s">
        <v>67</v>
      </c>
      <c r="F95" s="248" t="s">
        <v>68</v>
      </c>
      <c r="G95" s="534" t="s">
        <v>69</v>
      </c>
      <c r="H95" s="535"/>
      <c r="I95" s="138"/>
    </row>
    <row r="96" spans="2:13" x14ac:dyDescent="0.25">
      <c r="B96" s="536" t="s">
        <v>28</v>
      </c>
      <c r="C96" s="537"/>
      <c r="D96" s="140" t="s">
        <v>29</v>
      </c>
      <c r="E96" s="141">
        <v>1</v>
      </c>
      <c r="F96" s="257">
        <f>+(G110*10%)</f>
        <v>1494.4566756444779</v>
      </c>
      <c r="G96" s="652">
        <f>ROUND(E96*F96,0)</f>
        <v>1494</v>
      </c>
      <c r="H96" s="653"/>
      <c r="I96" s="138"/>
    </row>
    <row r="97" spans="2:9" x14ac:dyDescent="0.25">
      <c r="B97" s="536"/>
      <c r="C97" s="537"/>
      <c r="D97" s="140"/>
      <c r="E97" s="141"/>
      <c r="F97" s="257"/>
      <c r="G97" s="652"/>
      <c r="H97" s="653"/>
      <c r="I97" s="144"/>
    </row>
    <row r="98" spans="2:9" ht="14.4" thickBot="1" x14ac:dyDescent="0.3">
      <c r="B98" s="568"/>
      <c r="C98" s="569"/>
      <c r="D98" s="145"/>
      <c r="E98" s="208"/>
      <c r="F98" s="256"/>
      <c r="G98" s="661"/>
      <c r="H98" s="662"/>
      <c r="I98" s="133"/>
    </row>
    <row r="99" spans="2:9" ht="14.4" thickBot="1" x14ac:dyDescent="0.3">
      <c r="B99" s="148"/>
      <c r="C99" s="132"/>
      <c r="D99" s="129"/>
      <c r="E99" s="211"/>
      <c r="F99" s="249"/>
      <c r="G99" s="655" t="s">
        <v>71</v>
      </c>
      <c r="H99" s="656"/>
      <c r="I99" s="150">
        <f>+SUM(G96:H97)</f>
        <v>1494</v>
      </c>
    </row>
    <row r="100" spans="2:9" ht="14.4" thickBot="1" x14ac:dyDescent="0.3">
      <c r="B100" s="128" t="s">
        <v>72</v>
      </c>
      <c r="C100" s="132"/>
      <c r="D100" s="129"/>
      <c r="E100" s="211"/>
      <c r="F100" s="249"/>
      <c r="G100" s="261"/>
      <c r="H100" s="261"/>
      <c r="I100" s="151"/>
    </row>
    <row r="101" spans="2:9" x14ac:dyDescent="0.25">
      <c r="B101" s="533" t="s">
        <v>11</v>
      </c>
      <c r="C101" s="534"/>
      <c r="D101" s="135" t="s">
        <v>65</v>
      </c>
      <c r="E101" s="255" t="s">
        <v>67</v>
      </c>
      <c r="F101" s="248" t="s">
        <v>68</v>
      </c>
      <c r="G101" s="643" t="s">
        <v>69</v>
      </c>
      <c r="H101" s="644"/>
      <c r="I101" s="152"/>
    </row>
    <row r="102" spans="2:9" x14ac:dyDescent="0.25">
      <c r="B102" s="625"/>
      <c r="C102" s="626"/>
      <c r="D102" s="153"/>
      <c r="E102" s="260"/>
      <c r="F102" s="254"/>
      <c r="G102" s="335"/>
      <c r="H102" s="334"/>
      <c r="I102" s="152"/>
    </row>
    <row r="103" spans="2:9" ht="13.95" customHeight="1" x14ac:dyDescent="0.25">
      <c r="B103" s="857" t="str">
        <f>+'[2]2- COMP BASICA'!$B$349</f>
        <v>LAMINA ACRILICA DIFUSORA DE LUZ  1.2 X 1.8  3 MM</v>
      </c>
      <c r="C103" s="858"/>
      <c r="D103" s="153" t="s">
        <v>96</v>
      </c>
      <c r="E103" s="260">
        <v>1</v>
      </c>
      <c r="F103" s="254">
        <f>+'[2]2- COMP BASICA'!$R$349</f>
        <v>33142</v>
      </c>
      <c r="G103" s="652">
        <f>ROUND(E103*F103,0)</f>
        <v>33142</v>
      </c>
      <c r="H103" s="653"/>
      <c r="I103" s="152"/>
    </row>
    <row r="104" spans="2:9" x14ac:dyDescent="0.25">
      <c r="B104" s="536" t="str">
        <f>+'[2]2- COMP BASICA'!$B$181</f>
        <v>ANGULOS 2.5 X 2.5 CM CAL 26  2.44 M</v>
      </c>
      <c r="C104" s="537"/>
      <c r="D104" s="140" t="s">
        <v>85</v>
      </c>
      <c r="E104" s="141">
        <v>25</v>
      </c>
      <c r="F104" s="254">
        <f>+'[2]2- COMP BASICA'!$R$181</f>
        <v>1187.7007929156673</v>
      </c>
      <c r="G104" s="652">
        <f>ROUND(E104*F104,0)</f>
        <v>29693</v>
      </c>
      <c r="H104" s="653"/>
      <c r="I104" s="152"/>
    </row>
    <row r="105" spans="2:9" x14ac:dyDescent="0.25">
      <c r="B105" s="536"/>
      <c r="C105" s="537"/>
      <c r="D105" s="140"/>
      <c r="E105" s="141"/>
      <c r="F105" s="254"/>
      <c r="G105" s="652"/>
      <c r="H105" s="653"/>
      <c r="I105" s="152"/>
    </row>
    <row r="106" spans="2:9" ht="14.4" thickBot="1" x14ac:dyDescent="0.3">
      <c r="B106" s="239"/>
      <c r="C106" s="238"/>
      <c r="D106" s="145"/>
      <c r="E106" s="208"/>
      <c r="F106" s="256"/>
      <c r="G106" s="556"/>
      <c r="H106" s="557"/>
      <c r="I106" s="151"/>
    </row>
    <row r="107" spans="2:9" ht="14.4" thickBot="1" x14ac:dyDescent="0.3">
      <c r="B107" s="148"/>
      <c r="C107" s="132"/>
      <c r="D107" s="129"/>
      <c r="E107" s="211"/>
      <c r="F107" s="249"/>
      <c r="G107" s="554" t="s">
        <v>71</v>
      </c>
      <c r="H107" s="555"/>
      <c r="I107" s="150">
        <f>+SUM(G103:H106)</f>
        <v>62835</v>
      </c>
    </row>
    <row r="108" spans="2:9" ht="14.4" thickBot="1" x14ac:dyDescent="0.3">
      <c r="B108" s="128" t="s">
        <v>74</v>
      </c>
      <c r="C108" s="132"/>
      <c r="D108" s="129"/>
      <c r="E108" s="211"/>
      <c r="F108" s="249"/>
      <c r="G108" s="132"/>
      <c r="H108" s="132"/>
      <c r="I108" s="151"/>
    </row>
    <row r="109" spans="2:9" x14ac:dyDescent="0.25">
      <c r="B109" s="533" t="s">
        <v>11</v>
      </c>
      <c r="C109" s="534"/>
      <c r="D109" s="135" t="s">
        <v>65</v>
      </c>
      <c r="E109" s="248" t="s">
        <v>75</v>
      </c>
      <c r="F109" s="135" t="s">
        <v>76</v>
      </c>
      <c r="G109" s="534" t="s">
        <v>77</v>
      </c>
      <c r="H109" s="535"/>
      <c r="I109" s="162"/>
    </row>
    <row r="110" spans="2:9" x14ac:dyDescent="0.25">
      <c r="B110" s="536" t="str">
        <f>+'[2]1- CUADRILLAS'!$A$46</f>
        <v>CUADRILLA DRYWALL- SUPERBOARD</v>
      </c>
      <c r="C110" s="537"/>
      <c r="D110" s="163" t="s">
        <v>78</v>
      </c>
      <c r="E110" s="164">
        <f>+'[2]1- CUADRILLAS'!$D$46</f>
        <v>47936</v>
      </c>
      <c r="F110" s="199">
        <v>0.31176082185507298</v>
      </c>
      <c r="G110" s="572">
        <f>F110*E110</f>
        <v>14944.566756444778</v>
      </c>
      <c r="H110" s="573"/>
      <c r="I110" s="151"/>
    </row>
    <row r="111" spans="2:9" ht="14.4" thickBot="1" x14ac:dyDescent="0.3">
      <c r="B111" s="576"/>
      <c r="C111" s="577"/>
      <c r="D111" s="166"/>
      <c r="E111" s="251"/>
      <c r="F111" s="250"/>
      <c r="G111" s="577"/>
      <c r="H111" s="578"/>
      <c r="I111" s="151"/>
    </row>
    <row r="112" spans="2:9" ht="14.4" thickBot="1" x14ac:dyDescent="0.3">
      <c r="B112" s="169"/>
      <c r="C112" s="132"/>
      <c r="D112" s="129"/>
      <c r="E112" s="211"/>
      <c r="F112" s="249"/>
      <c r="G112" s="554" t="s">
        <v>71</v>
      </c>
      <c r="H112" s="555"/>
      <c r="I112" s="150">
        <f>SUM(G110:H111)</f>
        <v>14944.566756444778</v>
      </c>
    </row>
    <row r="113" spans="2:13" ht="14.4" thickBot="1" x14ac:dyDescent="0.3">
      <c r="B113" s="128" t="s">
        <v>79</v>
      </c>
      <c r="C113" s="160"/>
      <c r="D113" s="129"/>
      <c r="E113" s="211"/>
      <c r="F113" s="249"/>
      <c r="G113" s="132"/>
      <c r="H113" s="132"/>
      <c r="I113" s="151"/>
    </row>
    <row r="114" spans="2:13" x14ac:dyDescent="0.25">
      <c r="B114" s="533" t="s">
        <v>11</v>
      </c>
      <c r="C114" s="534"/>
      <c r="D114" s="135" t="s">
        <v>65</v>
      </c>
      <c r="E114" s="248" t="s">
        <v>75</v>
      </c>
      <c r="F114" s="135" t="s">
        <v>76</v>
      </c>
      <c r="G114" s="534" t="s">
        <v>77</v>
      </c>
      <c r="H114" s="535"/>
      <c r="I114" s="162"/>
    </row>
    <row r="115" spans="2:13" ht="14.4" thickBot="1" x14ac:dyDescent="0.3">
      <c r="B115" s="576"/>
      <c r="C115" s="577"/>
      <c r="D115" s="166"/>
      <c r="E115" s="251"/>
      <c r="F115" s="250"/>
      <c r="G115" s="577"/>
      <c r="H115" s="578"/>
      <c r="I115" s="151"/>
    </row>
    <row r="116" spans="2:13" ht="14.4" thickBot="1" x14ac:dyDescent="0.3">
      <c r="B116" s="172"/>
      <c r="C116" s="173"/>
      <c r="D116" s="174"/>
      <c r="E116" s="246"/>
      <c r="F116" s="245"/>
      <c r="G116" s="593" t="s">
        <v>71</v>
      </c>
      <c r="H116" s="594"/>
      <c r="I116" s="150">
        <f>ROUND(SUM(G115:H115),0)</f>
        <v>0</v>
      </c>
    </row>
    <row r="117" spans="2:13" ht="14.4" thickBot="1" x14ac:dyDescent="0.3">
      <c r="B117" s="148"/>
      <c r="C117" s="132"/>
      <c r="D117" s="129"/>
      <c r="E117" s="211"/>
      <c r="F117" s="249"/>
      <c r="G117" s="132"/>
      <c r="H117" s="179"/>
      <c r="I117" s="151"/>
    </row>
    <row r="118" spans="2:13" ht="14.4" thickBot="1" x14ac:dyDescent="0.3">
      <c r="B118" s="310"/>
      <c r="C118" s="309"/>
      <c r="D118" s="308"/>
      <c r="E118" s="333"/>
      <c r="F118" s="855" t="s">
        <v>80</v>
      </c>
      <c r="G118" s="855"/>
      <c r="H118" s="856"/>
      <c r="I118" s="150">
        <f>+(SUM(I99:I116))</f>
        <v>79273.566756444779</v>
      </c>
    </row>
    <row r="119" spans="2:13" ht="15" customHeight="1" thickBot="1" x14ac:dyDescent="0.3">
      <c r="B119" s="186"/>
      <c r="C119" s="187"/>
      <c r="D119" s="188"/>
      <c r="E119" s="549" t="s">
        <v>86</v>
      </c>
      <c r="F119" s="550"/>
      <c r="G119" s="550"/>
      <c r="H119" s="550"/>
      <c r="I119" s="203">
        <f>+SUM(I120:I123)</f>
        <v>23742.433243555213</v>
      </c>
      <c r="M119" s="190"/>
    </row>
    <row r="120" spans="2:13" ht="13.5" customHeight="1" x14ac:dyDescent="0.25">
      <c r="B120" s="196"/>
      <c r="C120" s="197"/>
      <c r="D120" s="193"/>
      <c r="E120" s="551" t="s">
        <v>87</v>
      </c>
      <c r="F120" s="552"/>
      <c r="G120" s="553"/>
      <c r="H120" s="204">
        <v>0.23</v>
      </c>
      <c r="I120" s="205">
        <f>I118*H120</f>
        <v>18232.920353982299</v>
      </c>
      <c r="M120" s="190"/>
    </row>
    <row r="121" spans="2:13" x14ac:dyDescent="0.25">
      <c r="B121" s="196"/>
      <c r="C121" s="197"/>
      <c r="D121" s="193"/>
      <c r="E121" s="521" t="s">
        <v>88</v>
      </c>
      <c r="F121" s="522"/>
      <c r="G121" s="523"/>
      <c r="H121" s="206">
        <v>0.01</v>
      </c>
      <c r="I121" s="207">
        <f>I118*H121</f>
        <v>792.73566756444779</v>
      </c>
      <c r="M121" s="190"/>
    </row>
    <row r="122" spans="2:13" x14ac:dyDescent="0.25">
      <c r="B122" s="196"/>
      <c r="C122" s="197"/>
      <c r="D122" s="193"/>
      <c r="E122" s="521" t="s">
        <v>89</v>
      </c>
      <c r="F122" s="522"/>
      <c r="G122" s="523"/>
      <c r="H122" s="206">
        <v>0.05</v>
      </c>
      <c r="I122" s="207">
        <f>I118*H122</f>
        <v>3963.678337822239</v>
      </c>
      <c r="M122" s="190"/>
    </row>
    <row r="123" spans="2:13" ht="14.4" thickBot="1" x14ac:dyDescent="0.3">
      <c r="B123" s="196"/>
      <c r="C123" s="197"/>
      <c r="D123" s="193"/>
      <c r="E123" s="544" t="s">
        <v>90</v>
      </c>
      <c r="F123" s="545"/>
      <c r="G123" s="546"/>
      <c r="H123" s="209">
        <v>0.19</v>
      </c>
      <c r="I123" s="207">
        <f>H123*I122</f>
        <v>753.0988841862254</v>
      </c>
      <c r="M123" s="190"/>
    </row>
    <row r="124" spans="2:13" ht="14.4" thickBot="1" x14ac:dyDescent="0.3">
      <c r="B124" s="196"/>
      <c r="C124" s="197"/>
      <c r="D124" s="193"/>
      <c r="E124" s="547" t="s">
        <v>91</v>
      </c>
      <c r="F124" s="548"/>
      <c r="G124" s="548"/>
      <c r="H124" s="548"/>
      <c r="I124" s="210">
        <f>ROUND(I118+I119,0)</f>
        <v>103016</v>
      </c>
      <c r="M124" s="190"/>
    </row>
    <row r="125" spans="2:13" x14ac:dyDescent="0.25">
      <c r="B125" s="186"/>
      <c r="C125" s="187"/>
      <c r="D125" s="188"/>
      <c r="E125" s="246"/>
      <c r="F125" s="149"/>
      <c r="G125" s="149"/>
      <c r="H125" s="149"/>
      <c r="I125" s="189"/>
      <c r="M125" s="190"/>
    </row>
    <row r="126" spans="2:13" x14ac:dyDescent="0.25">
      <c r="B126" s="196"/>
      <c r="C126" s="197"/>
      <c r="D126" s="193"/>
      <c r="E126" s="211"/>
      <c r="F126" s="212"/>
      <c r="G126" s="212"/>
      <c r="H126" s="212"/>
      <c r="I126" s="213"/>
      <c r="M126" s="190"/>
    </row>
    <row r="127" spans="2:13" x14ac:dyDescent="0.25">
      <c r="B127" s="191"/>
      <c r="C127" s="192"/>
      <c r="D127" s="193"/>
      <c r="E127" s="211"/>
      <c r="F127" s="194"/>
      <c r="G127" s="194"/>
      <c r="H127" s="194"/>
      <c r="I127" s="195"/>
      <c r="M127" s="190"/>
    </row>
    <row r="128" spans="2:13" x14ac:dyDescent="0.25">
      <c r="B128" s="196" t="s">
        <v>81</v>
      </c>
      <c r="C128" s="197"/>
      <c r="D128" s="193"/>
      <c r="E128" s="211"/>
      <c r="F128" s="632" t="s">
        <v>82</v>
      </c>
      <c r="G128" s="632"/>
      <c r="H128" s="632"/>
      <c r="I128" s="633"/>
      <c r="M128" s="190"/>
    </row>
    <row r="129" spans="2:13" ht="14.4" thickBot="1" x14ac:dyDescent="0.3">
      <c r="B129" s="181" t="s">
        <v>83</v>
      </c>
      <c r="C129" s="182"/>
      <c r="D129" s="183"/>
      <c r="E129" s="242"/>
      <c r="F129" s="570" t="s">
        <v>84</v>
      </c>
      <c r="G129" s="570"/>
      <c r="H129" s="570"/>
      <c r="I129" s="571"/>
      <c r="M129" s="190"/>
    </row>
    <row r="130" spans="2:13" ht="14.4" thickBot="1" x14ac:dyDescent="0.3"/>
    <row r="131" spans="2:13" ht="13.95" customHeight="1" x14ac:dyDescent="0.25">
      <c r="B131" s="524" t="str">
        <f>+'[2]2- COMP BASICA'!$B$2</f>
        <v>REPARACIONES LOCATIVAS LABORATORIO GENETICA REGIONAL NOR OCCIDENTE DEL INSTITUTO NACIONAL DE MEDICINA LEGAL Y CIENCIAS FORENSES.</v>
      </c>
      <c r="C131" s="525"/>
      <c r="D131" s="525"/>
      <c r="E131" s="525"/>
      <c r="F131" s="525"/>
      <c r="G131" s="526"/>
      <c r="H131" s="271" t="s">
        <v>62</v>
      </c>
      <c r="I131" s="331" t="str">
        <f>+'[2]BASE DEL PRESUPUESTO'!$D$144</f>
        <v>CIELORRASOS</v>
      </c>
    </row>
    <row r="132" spans="2:13" x14ac:dyDescent="0.25">
      <c r="B132" s="527"/>
      <c r="C132" s="528"/>
      <c r="D132" s="528"/>
      <c r="E132" s="528"/>
      <c r="F132" s="528"/>
      <c r="G132" s="529"/>
      <c r="H132" s="269" t="s">
        <v>63</v>
      </c>
      <c r="I132" s="307" t="str">
        <f>+'[2]BASE DEL PRESUPUESTO'!C148</f>
        <v>7.4</v>
      </c>
    </row>
    <row r="133" spans="2:13" ht="63" customHeight="1" thickBot="1" x14ac:dyDescent="0.3">
      <c r="B133" s="267" t="s">
        <v>64</v>
      </c>
      <c r="C133" s="530" t="str">
        <f>+'[2]BASE DEL PRESUPUESTO'!D148</f>
        <v>Suministro e instalación de cielo raso en PVC sistema GSP plano - tipo decorline E=9 mm de espesor y ancho lámina 30 cm incluye perfilería de soporte, remates, claraboyas de inspección de 60 x 60 en PVC con marco y contramarco en aluminio blanco cada 3 metros aproximadamente en los dos sentidos, Incluye claraboyas de inspección, remates laterales, uniones y todos los elementos necesarios para su perfecta instalación y funcionamiento.</v>
      </c>
      <c r="D133" s="531"/>
      <c r="E133" s="531"/>
      <c r="F133" s="531"/>
      <c r="G133" s="532"/>
      <c r="H133" s="266" t="s">
        <v>65</v>
      </c>
      <c r="I133" s="330" t="str">
        <f>+'[2]BASE DEL PRESUPUESTO'!E148</f>
        <v>M2</v>
      </c>
    </row>
    <row r="134" spans="2:13" x14ac:dyDescent="0.25">
      <c r="B134" s="264"/>
      <c r="C134" s="129"/>
      <c r="D134" s="129"/>
      <c r="E134" s="263"/>
      <c r="F134" s="262"/>
      <c r="G134" s="129"/>
      <c r="H134" s="129"/>
      <c r="I134" s="144"/>
    </row>
    <row r="135" spans="2:13" ht="14.4" thickBot="1" x14ac:dyDescent="0.3">
      <c r="B135" s="128" t="s">
        <v>66</v>
      </c>
      <c r="C135" s="129"/>
      <c r="D135" s="129"/>
      <c r="E135" s="211"/>
      <c r="F135" s="249"/>
      <c r="G135" s="132"/>
      <c r="H135" s="132"/>
      <c r="I135" s="133"/>
    </row>
    <row r="136" spans="2:13" x14ac:dyDescent="0.25">
      <c r="B136" s="533" t="s">
        <v>11</v>
      </c>
      <c r="C136" s="534"/>
      <c r="D136" s="135" t="s">
        <v>65</v>
      </c>
      <c r="E136" s="255" t="s">
        <v>67</v>
      </c>
      <c r="F136" s="248" t="s">
        <v>68</v>
      </c>
      <c r="G136" s="534" t="s">
        <v>69</v>
      </c>
      <c r="H136" s="535"/>
      <c r="I136" s="138"/>
    </row>
    <row r="137" spans="2:13" x14ac:dyDescent="0.25">
      <c r="B137" s="536" t="s">
        <v>28</v>
      </c>
      <c r="C137" s="537"/>
      <c r="D137" s="140" t="s">
        <v>29</v>
      </c>
      <c r="E137" s="141">
        <v>1</v>
      </c>
      <c r="F137" s="257">
        <f>+G156*10%</f>
        <v>2485.395767602924</v>
      </c>
      <c r="G137" s="652">
        <f>ROUND(E137*F137,0)</f>
        <v>2485</v>
      </c>
      <c r="H137" s="653"/>
      <c r="I137" s="138"/>
    </row>
    <row r="138" spans="2:13" x14ac:dyDescent="0.25">
      <c r="B138" s="536" t="str">
        <f>+'[2]2- COMP BASICA'!$B$518</f>
        <v>ANDAMIOS TUBULAR - 2 SECCIONES, 2 CRUCETAS, 1 PLANCHON</v>
      </c>
      <c r="C138" s="537"/>
      <c r="D138" s="140" t="s">
        <v>94</v>
      </c>
      <c r="E138" s="141">
        <v>0.2</v>
      </c>
      <c r="F138" s="257">
        <f>+'[2]2- COMP BASICA'!$R$518</f>
        <v>3926.1846867908616</v>
      </c>
      <c r="G138" s="652">
        <f>ROUND(E138*F138,0)</f>
        <v>785</v>
      </c>
      <c r="H138" s="653"/>
      <c r="I138" s="144"/>
    </row>
    <row r="139" spans="2:13" x14ac:dyDescent="0.25">
      <c r="B139" s="536" t="str">
        <f>+'[2]2- COMP BASICA'!$B$537</f>
        <v>TALADRO 1/2"</v>
      </c>
      <c r="C139" s="537"/>
      <c r="D139" s="140" t="s">
        <v>94</v>
      </c>
      <c r="E139" s="141">
        <v>0.06</v>
      </c>
      <c r="F139" s="257">
        <f>+'[2]2- COMP BASICA'!$R$537</f>
        <v>14819.132408975936</v>
      </c>
      <c r="G139" s="652">
        <f>ROUND(E139*F139,0)</f>
        <v>889</v>
      </c>
      <c r="H139" s="653"/>
      <c r="I139" s="144"/>
    </row>
    <row r="140" spans="2:13" ht="14.4" thickBot="1" x14ac:dyDescent="0.3">
      <c r="B140" s="568"/>
      <c r="C140" s="569"/>
      <c r="D140" s="145"/>
      <c r="E140" s="208"/>
      <c r="F140" s="256"/>
      <c r="G140" s="661"/>
      <c r="H140" s="662"/>
      <c r="I140" s="133"/>
    </row>
    <row r="141" spans="2:13" ht="14.4" thickBot="1" x14ac:dyDescent="0.3">
      <c r="B141" s="148"/>
      <c r="C141" s="132"/>
      <c r="D141" s="129"/>
      <c r="E141" s="211"/>
      <c r="F141" s="249"/>
      <c r="G141" s="655" t="s">
        <v>71</v>
      </c>
      <c r="H141" s="656"/>
      <c r="I141" s="150">
        <f>+SUM(G137:H139)</f>
        <v>4159</v>
      </c>
    </row>
    <row r="142" spans="2:13" ht="14.4" thickBot="1" x14ac:dyDescent="0.3">
      <c r="B142" s="128" t="s">
        <v>72</v>
      </c>
      <c r="C142" s="132"/>
      <c r="D142" s="129"/>
      <c r="E142" s="211"/>
      <c r="F142" s="249"/>
      <c r="G142" s="261"/>
      <c r="H142" s="261"/>
      <c r="I142" s="151"/>
    </row>
    <row r="143" spans="2:13" x14ac:dyDescent="0.25">
      <c r="B143" s="533" t="s">
        <v>11</v>
      </c>
      <c r="C143" s="534"/>
      <c r="D143" s="135" t="s">
        <v>65</v>
      </c>
      <c r="E143" s="255" t="s">
        <v>67</v>
      </c>
      <c r="F143" s="248" t="s">
        <v>68</v>
      </c>
      <c r="G143" s="643" t="s">
        <v>69</v>
      </c>
      <c r="H143" s="644"/>
      <c r="I143" s="152"/>
    </row>
    <row r="144" spans="2:13" x14ac:dyDescent="0.25">
      <c r="B144" s="625"/>
      <c r="C144" s="626"/>
      <c r="D144" s="153"/>
      <c r="E144" s="260"/>
      <c r="F144" s="254"/>
      <c r="G144" s="335"/>
      <c r="H144" s="334"/>
      <c r="I144" s="152"/>
    </row>
    <row r="145" spans="2:9" ht="13.95" customHeight="1" x14ac:dyDescent="0.25">
      <c r="B145" s="857" t="str">
        <f>+'[2]2- COMP BASICA'!$B$341</f>
        <v>PVC 30 CMS ANCHO 9 MM ESPESOR IMPORTADO</v>
      </c>
      <c r="C145" s="858"/>
      <c r="D145" s="153" t="s">
        <v>96</v>
      </c>
      <c r="E145" s="260">
        <v>1.05</v>
      </c>
      <c r="F145" s="254">
        <f>+'[2]2- COMP BASICA'!$R$341</f>
        <v>27920.434334316709</v>
      </c>
      <c r="G145" s="652">
        <f t="shared" ref="G145:G151" si="3">ROUND(E145*F145,0)</f>
        <v>29316</v>
      </c>
      <c r="H145" s="653"/>
      <c r="I145" s="152"/>
    </row>
    <row r="146" spans="2:9" x14ac:dyDescent="0.25">
      <c r="B146" s="536" t="str">
        <f>+'[2]2- COMP BASICA'!$B$180</f>
        <v>OMEGAS CAL 26  2.44 M 040 MM NOMINAL</v>
      </c>
      <c r="C146" s="537"/>
      <c r="D146" s="140" t="s">
        <v>85</v>
      </c>
      <c r="E146" s="141">
        <v>1</v>
      </c>
      <c r="F146" s="257">
        <f>+'[2]2- COMP BASICA'!$R$180</f>
        <v>2008.3932764789599</v>
      </c>
      <c r="G146" s="652">
        <f t="shared" si="3"/>
        <v>2008</v>
      </c>
      <c r="H146" s="653"/>
      <c r="I146" s="144"/>
    </row>
    <row r="147" spans="2:9" x14ac:dyDescent="0.25">
      <c r="B147" s="536" t="str">
        <f>+'[2]2- COMP BASICA'!$B$181</f>
        <v>ANGULOS 2.5 X 2.5 CM CAL 26  2.44 M</v>
      </c>
      <c r="C147" s="537"/>
      <c r="D147" s="140" t="s">
        <v>85</v>
      </c>
      <c r="E147" s="141">
        <v>0.47</v>
      </c>
      <c r="F147" s="257">
        <f>+'[2]2- COMP BASICA'!$R$181</f>
        <v>1187.7007929156673</v>
      </c>
      <c r="G147" s="652">
        <f t="shared" si="3"/>
        <v>558</v>
      </c>
      <c r="H147" s="653"/>
      <c r="I147" s="144"/>
    </row>
    <row r="148" spans="2:9" x14ac:dyDescent="0.25">
      <c r="B148" s="536" t="str">
        <f>+'[2]2- COMP BASICA'!$B$351</f>
        <v>PERFIL REMATE U BLANCO</v>
      </c>
      <c r="C148" s="537"/>
      <c r="D148" s="140" t="s">
        <v>73</v>
      </c>
      <c r="E148" s="141">
        <v>1</v>
      </c>
      <c r="F148" s="257">
        <f>+'[2]2- COMP BASICA'!$R$351</f>
        <v>2217.1001330566919</v>
      </c>
      <c r="G148" s="652">
        <f t="shared" si="3"/>
        <v>2217</v>
      </c>
      <c r="H148" s="653"/>
      <c r="I148" s="144"/>
    </row>
    <row r="149" spans="2:9" x14ac:dyDescent="0.25">
      <c r="B149" s="536" t="str">
        <f>+'[2]2- COMP BASICA'!$B$342</f>
        <v>CORNISA PERIMETRAL PVC</v>
      </c>
      <c r="C149" s="537"/>
      <c r="D149" s="140" t="s">
        <v>73</v>
      </c>
      <c r="E149" s="141">
        <v>1</v>
      </c>
      <c r="F149" s="257">
        <f>+'[2]2- COMP BASICA'!$R$342</f>
        <v>4358.1909090814279</v>
      </c>
      <c r="G149" s="652">
        <f t="shared" si="3"/>
        <v>4358</v>
      </c>
      <c r="H149" s="653"/>
      <c r="I149" s="144"/>
    </row>
    <row r="150" spans="2:9" x14ac:dyDescent="0.25">
      <c r="B150" s="536" t="str">
        <f>+'[2]2- COMP BASICA'!$B$182</f>
        <v>TORNILLOS 1" 6X3/4</v>
      </c>
      <c r="C150" s="537"/>
      <c r="D150" s="140" t="s">
        <v>85</v>
      </c>
      <c r="E150" s="141">
        <v>12</v>
      </c>
      <c r="F150" s="257">
        <f>+'[2]2- COMP BASICA'!$R$182</f>
        <v>19.626397861131537</v>
      </c>
      <c r="G150" s="652">
        <f t="shared" si="3"/>
        <v>236</v>
      </c>
      <c r="H150" s="653"/>
      <c r="I150" s="144"/>
    </row>
    <row r="151" spans="2:9" x14ac:dyDescent="0.25">
      <c r="B151" s="536" t="str">
        <f>+'[2]2- COMP BASICA'!$B$183</f>
        <v>TORNILLOS ESTRUCTURA 7/16"</v>
      </c>
      <c r="C151" s="537"/>
      <c r="D151" s="140" t="s">
        <v>85</v>
      </c>
      <c r="E151" s="141">
        <v>8</v>
      </c>
      <c r="F151" s="257">
        <f>+'[2]2- COMP BASICA'!$R$183</f>
        <v>22.959551461754106</v>
      </c>
      <c r="G151" s="652">
        <f t="shared" si="3"/>
        <v>184</v>
      </c>
      <c r="H151" s="653"/>
      <c r="I151" s="144"/>
    </row>
    <row r="152" spans="2:9" ht="14.4" thickBot="1" x14ac:dyDescent="0.3">
      <c r="B152" s="239"/>
      <c r="C152" s="238"/>
      <c r="D152" s="145"/>
      <c r="E152" s="208"/>
      <c r="F152" s="256"/>
      <c r="G152" s="556"/>
      <c r="H152" s="557"/>
      <c r="I152" s="151"/>
    </row>
    <row r="153" spans="2:9" ht="14.4" thickBot="1" x14ac:dyDescent="0.3">
      <c r="B153" s="148"/>
      <c r="C153" s="132"/>
      <c r="D153" s="129"/>
      <c r="E153" s="211"/>
      <c r="F153" s="249"/>
      <c r="G153" s="554" t="s">
        <v>71</v>
      </c>
      <c r="H153" s="555"/>
      <c r="I153" s="150">
        <f>+SUM(G145:H152)</f>
        <v>38877</v>
      </c>
    </row>
    <row r="154" spans="2:9" ht="14.4" thickBot="1" x14ac:dyDescent="0.3">
      <c r="B154" s="128" t="s">
        <v>74</v>
      </c>
      <c r="C154" s="132"/>
      <c r="D154" s="129"/>
      <c r="E154" s="211"/>
      <c r="F154" s="249"/>
      <c r="G154" s="132"/>
      <c r="H154" s="132"/>
      <c r="I154" s="151"/>
    </row>
    <row r="155" spans="2:9" x14ac:dyDescent="0.25">
      <c r="B155" s="533" t="s">
        <v>11</v>
      </c>
      <c r="C155" s="534"/>
      <c r="D155" s="135" t="s">
        <v>65</v>
      </c>
      <c r="E155" s="248" t="s">
        <v>75</v>
      </c>
      <c r="F155" s="135" t="s">
        <v>76</v>
      </c>
      <c r="G155" s="534" t="s">
        <v>77</v>
      </c>
      <c r="H155" s="535"/>
      <c r="I155" s="162"/>
    </row>
    <row r="156" spans="2:9" x14ac:dyDescent="0.25">
      <c r="B156" s="536" t="str">
        <f>+'[2]1- CUADRILLAS'!$A$43</f>
        <v>CUADRILLA BB (INSTALACIONES)</v>
      </c>
      <c r="C156" s="537"/>
      <c r="D156" s="163" t="s">
        <v>78</v>
      </c>
      <c r="E156" s="164">
        <f>+'[2]1- CUADRILLAS'!$D$43</f>
        <v>47080</v>
      </c>
      <c r="F156" s="199">
        <v>0.5279090415469252</v>
      </c>
      <c r="G156" s="572">
        <f>F156*E156</f>
        <v>24853.957676029237</v>
      </c>
      <c r="H156" s="573"/>
      <c r="I156" s="151"/>
    </row>
    <row r="157" spans="2:9" ht="14.4" thickBot="1" x14ac:dyDescent="0.3">
      <c r="B157" s="576"/>
      <c r="C157" s="577"/>
      <c r="D157" s="166"/>
      <c r="E157" s="251"/>
      <c r="F157" s="250"/>
      <c r="G157" s="577"/>
      <c r="H157" s="578"/>
      <c r="I157" s="151"/>
    </row>
    <row r="158" spans="2:9" ht="14.4" thickBot="1" x14ac:dyDescent="0.3">
      <c r="B158" s="169"/>
      <c r="C158" s="132"/>
      <c r="D158" s="129"/>
      <c r="E158" s="211"/>
      <c r="F158" s="249"/>
      <c r="G158" s="554" t="s">
        <v>71</v>
      </c>
      <c r="H158" s="555"/>
      <c r="I158" s="150">
        <f>SUM(G156:H157)</f>
        <v>24853.957676029237</v>
      </c>
    </row>
    <row r="159" spans="2:9" ht="14.4" thickBot="1" x14ac:dyDescent="0.3">
      <c r="B159" s="128" t="s">
        <v>79</v>
      </c>
      <c r="C159" s="160"/>
      <c r="D159" s="129"/>
      <c r="E159" s="211"/>
      <c r="F159" s="249"/>
      <c r="G159" s="132"/>
      <c r="H159" s="132"/>
      <c r="I159" s="151"/>
    </row>
    <row r="160" spans="2:9" x14ac:dyDescent="0.25">
      <c r="B160" s="533" t="s">
        <v>11</v>
      </c>
      <c r="C160" s="534"/>
      <c r="D160" s="135" t="s">
        <v>65</v>
      </c>
      <c r="E160" s="248" t="s">
        <v>75</v>
      </c>
      <c r="F160" s="135" t="s">
        <v>76</v>
      </c>
      <c r="G160" s="534" t="s">
        <v>77</v>
      </c>
      <c r="H160" s="535"/>
      <c r="I160" s="162"/>
    </row>
    <row r="161" spans="2:13" ht="14.4" thickBot="1" x14ac:dyDescent="0.3">
      <c r="B161" s="576"/>
      <c r="C161" s="577"/>
      <c r="D161" s="166"/>
      <c r="E161" s="251"/>
      <c r="F161" s="250"/>
      <c r="G161" s="577"/>
      <c r="H161" s="578"/>
      <c r="I161" s="151"/>
    </row>
    <row r="162" spans="2:13" ht="14.4" thickBot="1" x14ac:dyDescent="0.3">
      <c r="B162" s="172"/>
      <c r="C162" s="173"/>
      <c r="D162" s="174"/>
      <c r="E162" s="246"/>
      <c r="F162" s="245"/>
      <c r="G162" s="593" t="s">
        <v>71</v>
      </c>
      <c r="H162" s="594"/>
      <c r="I162" s="150">
        <f>ROUND(SUM(G161:H161),0)</f>
        <v>0</v>
      </c>
    </row>
    <row r="163" spans="2:13" ht="14.4" thickBot="1" x14ac:dyDescent="0.3">
      <c r="B163" s="148"/>
      <c r="C163" s="132"/>
      <c r="D163" s="129"/>
      <c r="E163" s="211"/>
      <c r="F163" s="249"/>
      <c r="G163" s="132"/>
      <c r="H163" s="179"/>
      <c r="I163" s="151"/>
    </row>
    <row r="164" spans="2:13" ht="14.4" thickBot="1" x14ac:dyDescent="0.3">
      <c r="B164" s="310"/>
      <c r="C164" s="309"/>
      <c r="D164" s="308"/>
      <c r="E164" s="333"/>
      <c r="F164" s="855" t="s">
        <v>80</v>
      </c>
      <c r="G164" s="855"/>
      <c r="H164" s="856"/>
      <c r="I164" s="150">
        <f>+SUM(I141:I162)</f>
        <v>67889.95767602924</v>
      </c>
    </row>
    <row r="165" spans="2:13" ht="15" customHeight="1" thickBot="1" x14ac:dyDescent="0.3">
      <c r="B165" s="186"/>
      <c r="C165" s="187"/>
      <c r="D165" s="188"/>
      <c r="E165" s="549" t="s">
        <v>86</v>
      </c>
      <c r="F165" s="550"/>
      <c r="G165" s="550"/>
      <c r="H165" s="550"/>
      <c r="I165" s="203">
        <f>+SUM(I166:I169)</f>
        <v>20333.04232397076</v>
      </c>
      <c r="M165" s="190"/>
    </row>
    <row r="166" spans="2:13" ht="13.5" customHeight="1" x14ac:dyDescent="0.25">
      <c r="B166" s="196"/>
      <c r="C166" s="197"/>
      <c r="D166" s="193"/>
      <c r="E166" s="551" t="s">
        <v>87</v>
      </c>
      <c r="F166" s="552"/>
      <c r="G166" s="553"/>
      <c r="H166" s="204">
        <v>0.23</v>
      </c>
      <c r="I166" s="205">
        <f>I164*H166</f>
        <v>15614.690265486726</v>
      </c>
      <c r="M166" s="190"/>
    </row>
    <row r="167" spans="2:13" x14ac:dyDescent="0.25">
      <c r="B167" s="196"/>
      <c r="C167" s="197"/>
      <c r="D167" s="193"/>
      <c r="E167" s="521" t="s">
        <v>88</v>
      </c>
      <c r="F167" s="522"/>
      <c r="G167" s="523"/>
      <c r="H167" s="206">
        <v>0.01</v>
      </c>
      <c r="I167" s="207">
        <f>I164*H167</f>
        <v>678.89957676029246</v>
      </c>
      <c r="M167" s="190"/>
    </row>
    <row r="168" spans="2:13" x14ac:dyDescent="0.25">
      <c r="B168" s="196"/>
      <c r="C168" s="197"/>
      <c r="D168" s="193"/>
      <c r="E168" s="521" t="s">
        <v>89</v>
      </c>
      <c r="F168" s="522"/>
      <c r="G168" s="523"/>
      <c r="H168" s="206">
        <v>0.05</v>
      </c>
      <c r="I168" s="207">
        <f>I164*H168</f>
        <v>3394.4978838014622</v>
      </c>
      <c r="M168" s="190"/>
    </row>
    <row r="169" spans="2:13" ht="14.4" thickBot="1" x14ac:dyDescent="0.3">
      <c r="B169" s="196"/>
      <c r="C169" s="197"/>
      <c r="D169" s="193"/>
      <c r="E169" s="544" t="s">
        <v>90</v>
      </c>
      <c r="F169" s="545"/>
      <c r="G169" s="546"/>
      <c r="H169" s="209">
        <v>0.19</v>
      </c>
      <c r="I169" s="207">
        <f>H169*I168</f>
        <v>644.9545979222778</v>
      </c>
      <c r="M169" s="190"/>
    </row>
    <row r="170" spans="2:13" ht="14.4" thickBot="1" x14ac:dyDescent="0.3">
      <c r="B170" s="196"/>
      <c r="C170" s="197"/>
      <c r="D170" s="193"/>
      <c r="E170" s="547" t="s">
        <v>91</v>
      </c>
      <c r="F170" s="548"/>
      <c r="G170" s="548"/>
      <c r="H170" s="548"/>
      <c r="I170" s="210">
        <f>ROUND(I164+I165,0)</f>
        <v>88223</v>
      </c>
      <c r="M170" s="190"/>
    </row>
    <row r="171" spans="2:13" x14ac:dyDescent="0.25">
      <c r="B171" s="196"/>
      <c r="C171" s="197"/>
      <c r="D171" s="193"/>
      <c r="E171" s="246"/>
      <c r="F171" s="149"/>
      <c r="G171" s="149"/>
      <c r="H171" s="149"/>
      <c r="I171" s="189"/>
      <c r="M171" s="190"/>
    </row>
    <row r="172" spans="2:13" x14ac:dyDescent="0.25">
      <c r="B172" s="196"/>
      <c r="C172" s="197"/>
      <c r="D172" s="193"/>
      <c r="E172" s="211"/>
      <c r="F172" s="212"/>
      <c r="G172" s="212"/>
      <c r="H172" s="212"/>
      <c r="I172" s="213"/>
      <c r="M172" s="190"/>
    </row>
    <row r="173" spans="2:13" x14ac:dyDescent="0.25">
      <c r="B173" s="191"/>
      <c r="C173" s="192"/>
      <c r="D173" s="193"/>
      <c r="E173" s="211"/>
      <c r="F173" s="194"/>
      <c r="G173" s="194"/>
      <c r="H173" s="194"/>
      <c r="I173" s="195"/>
      <c r="M173" s="190"/>
    </row>
    <row r="174" spans="2:13" x14ac:dyDescent="0.25">
      <c r="B174" s="196" t="s">
        <v>81</v>
      </c>
      <c r="C174" s="197"/>
      <c r="D174" s="193"/>
      <c r="E174" s="211"/>
      <c r="F174" s="632" t="s">
        <v>82</v>
      </c>
      <c r="G174" s="632"/>
      <c r="H174" s="632"/>
      <c r="I174" s="633"/>
      <c r="M174" s="190"/>
    </row>
    <row r="175" spans="2:13" ht="14.4" thickBot="1" x14ac:dyDescent="0.3">
      <c r="B175" s="181" t="s">
        <v>83</v>
      </c>
      <c r="C175" s="182"/>
      <c r="D175" s="183"/>
      <c r="E175" s="242"/>
      <c r="F175" s="570" t="s">
        <v>84</v>
      </c>
      <c r="G175" s="570"/>
      <c r="H175" s="570"/>
      <c r="I175" s="571"/>
      <c r="M175" s="190"/>
    </row>
  </sheetData>
  <mergeCells count="198">
    <mergeCell ref="B2:G3"/>
    <mergeCell ref="C4:G4"/>
    <mergeCell ref="B7:C7"/>
    <mergeCell ref="G7:H7"/>
    <mergeCell ref="B8:C8"/>
    <mergeCell ref="G8:H8"/>
    <mergeCell ref="B14:C14"/>
    <mergeCell ref="L14:M14"/>
    <mergeCell ref="B15:C15"/>
    <mergeCell ref="G15:H15"/>
    <mergeCell ref="B16:C16"/>
    <mergeCell ref="G16:H16"/>
    <mergeCell ref="B9:C9"/>
    <mergeCell ref="G9:H9"/>
    <mergeCell ref="B10:C10"/>
    <mergeCell ref="G10:H10"/>
    <mergeCell ref="G11:H11"/>
    <mergeCell ref="B13:C13"/>
    <mergeCell ref="G13:H13"/>
    <mergeCell ref="B20:C20"/>
    <mergeCell ref="G20:H20"/>
    <mergeCell ref="B21:C21"/>
    <mergeCell ref="G21:H21"/>
    <mergeCell ref="B22:C22"/>
    <mergeCell ref="G22:H22"/>
    <mergeCell ref="B17:C17"/>
    <mergeCell ref="G17:H17"/>
    <mergeCell ref="B18:C18"/>
    <mergeCell ref="G18:H18"/>
    <mergeCell ref="B19:C19"/>
    <mergeCell ref="G19:H19"/>
    <mergeCell ref="B28:C28"/>
    <mergeCell ref="G28:H28"/>
    <mergeCell ref="B29:C29"/>
    <mergeCell ref="G29:H29"/>
    <mergeCell ref="G30:H30"/>
    <mergeCell ref="B32:C32"/>
    <mergeCell ref="G32:H32"/>
    <mergeCell ref="B23:C23"/>
    <mergeCell ref="G23:H23"/>
    <mergeCell ref="G24:H24"/>
    <mergeCell ref="G25:H25"/>
    <mergeCell ref="B27:C27"/>
    <mergeCell ref="G27:H27"/>
    <mergeCell ref="B49:G50"/>
    <mergeCell ref="C51:G51"/>
    <mergeCell ref="B54:C54"/>
    <mergeCell ref="G54:H54"/>
    <mergeCell ref="B55:C55"/>
    <mergeCell ref="G55:H55"/>
    <mergeCell ref="B33:C33"/>
    <mergeCell ref="G33:H33"/>
    <mergeCell ref="G34:H34"/>
    <mergeCell ref="F36:H36"/>
    <mergeCell ref="F46:I46"/>
    <mergeCell ref="F47:I47"/>
    <mergeCell ref="E37:H37"/>
    <mergeCell ref="E38:G38"/>
    <mergeCell ref="E39:G39"/>
    <mergeCell ref="E40:G40"/>
    <mergeCell ref="L61:M61"/>
    <mergeCell ref="B62:C62"/>
    <mergeCell ref="G62:H62"/>
    <mergeCell ref="B63:C63"/>
    <mergeCell ref="G63:H63"/>
    <mergeCell ref="B56:C56"/>
    <mergeCell ref="G56:H56"/>
    <mergeCell ref="B57:C57"/>
    <mergeCell ref="G57:H57"/>
    <mergeCell ref="G58:H58"/>
    <mergeCell ref="B60:C60"/>
    <mergeCell ref="G60:H60"/>
    <mergeCell ref="B64:C64"/>
    <mergeCell ref="G64:H64"/>
    <mergeCell ref="B65:C65"/>
    <mergeCell ref="G65:H65"/>
    <mergeCell ref="G66:H66"/>
    <mergeCell ref="B68:C68"/>
    <mergeCell ref="G68:H68"/>
    <mergeCell ref="B61:C61"/>
    <mergeCell ref="G61:H61"/>
    <mergeCell ref="E82:G82"/>
    <mergeCell ref="E83:H83"/>
    <mergeCell ref="B69:C69"/>
    <mergeCell ref="G69:H69"/>
    <mergeCell ref="B70:C70"/>
    <mergeCell ref="G70:H70"/>
    <mergeCell ref="G71:H71"/>
    <mergeCell ref="B73:C73"/>
    <mergeCell ref="G73:H73"/>
    <mergeCell ref="B74:C74"/>
    <mergeCell ref="B102:C102"/>
    <mergeCell ref="B103:C103"/>
    <mergeCell ref="G103:H103"/>
    <mergeCell ref="B104:C104"/>
    <mergeCell ref="G104:H104"/>
    <mergeCell ref="B105:C105"/>
    <mergeCell ref="G105:H105"/>
    <mergeCell ref="B97:C97"/>
    <mergeCell ref="G97:H97"/>
    <mergeCell ref="B98:C98"/>
    <mergeCell ref="G98:H98"/>
    <mergeCell ref="G99:H99"/>
    <mergeCell ref="B101:C101"/>
    <mergeCell ref="G101:H101"/>
    <mergeCell ref="B111:C111"/>
    <mergeCell ref="G111:H111"/>
    <mergeCell ref="G112:H112"/>
    <mergeCell ref="B114:C114"/>
    <mergeCell ref="G114:H114"/>
    <mergeCell ref="B115:C115"/>
    <mergeCell ref="G115:H115"/>
    <mergeCell ref="G106:H106"/>
    <mergeCell ref="G107:H107"/>
    <mergeCell ref="B109:C109"/>
    <mergeCell ref="G109:H109"/>
    <mergeCell ref="B110:C110"/>
    <mergeCell ref="G110:H110"/>
    <mergeCell ref="B136:C136"/>
    <mergeCell ref="G136:H136"/>
    <mergeCell ref="B137:C137"/>
    <mergeCell ref="G137:H137"/>
    <mergeCell ref="B138:C138"/>
    <mergeCell ref="G138:H138"/>
    <mergeCell ref="F128:I128"/>
    <mergeCell ref="F129:I129"/>
    <mergeCell ref="B131:G132"/>
    <mergeCell ref="C133:G133"/>
    <mergeCell ref="E119:H119"/>
    <mergeCell ref="E120:G120"/>
    <mergeCell ref="E121:G121"/>
    <mergeCell ref="E122:G122"/>
    <mergeCell ref="B144:C144"/>
    <mergeCell ref="B145:C145"/>
    <mergeCell ref="G145:H145"/>
    <mergeCell ref="B146:C146"/>
    <mergeCell ref="G146:H146"/>
    <mergeCell ref="B147:C147"/>
    <mergeCell ref="G147:H147"/>
    <mergeCell ref="B139:C139"/>
    <mergeCell ref="G139:H139"/>
    <mergeCell ref="B140:C140"/>
    <mergeCell ref="G140:H140"/>
    <mergeCell ref="G141:H141"/>
    <mergeCell ref="B143:C143"/>
    <mergeCell ref="G143:H143"/>
    <mergeCell ref="B151:C151"/>
    <mergeCell ref="G151:H151"/>
    <mergeCell ref="G152:H152"/>
    <mergeCell ref="G153:H153"/>
    <mergeCell ref="B155:C155"/>
    <mergeCell ref="G155:H155"/>
    <mergeCell ref="F174:I174"/>
    <mergeCell ref="F175:I175"/>
    <mergeCell ref="E169:G169"/>
    <mergeCell ref="E170:H170"/>
    <mergeCell ref="B148:C148"/>
    <mergeCell ref="G148:H148"/>
    <mergeCell ref="B149:C149"/>
    <mergeCell ref="G149:H149"/>
    <mergeCell ref="B150:C150"/>
    <mergeCell ref="G150:H150"/>
    <mergeCell ref="E168:G168"/>
    <mergeCell ref="B156:C156"/>
    <mergeCell ref="G156:H156"/>
    <mergeCell ref="B157:C157"/>
    <mergeCell ref="G157:H157"/>
    <mergeCell ref="G158:H158"/>
    <mergeCell ref="B160:C160"/>
    <mergeCell ref="G160:H160"/>
    <mergeCell ref="B161:C161"/>
    <mergeCell ref="G161:H161"/>
    <mergeCell ref="F77:H77"/>
    <mergeCell ref="E123:G123"/>
    <mergeCell ref="E124:H124"/>
    <mergeCell ref="E165:H165"/>
    <mergeCell ref="E166:G166"/>
    <mergeCell ref="E167:G167"/>
    <mergeCell ref="G162:H162"/>
    <mergeCell ref="F164:H164"/>
    <mergeCell ref="G116:H116"/>
    <mergeCell ref="F118:H118"/>
    <mergeCell ref="B96:C96"/>
    <mergeCell ref="G96:H96"/>
    <mergeCell ref="E41:G41"/>
    <mergeCell ref="E42:H42"/>
    <mergeCell ref="E78:H78"/>
    <mergeCell ref="E79:G79"/>
    <mergeCell ref="E80:G80"/>
    <mergeCell ref="E81:G81"/>
    <mergeCell ref="G74:H74"/>
    <mergeCell ref="G75:H75"/>
    <mergeCell ref="F87:I87"/>
    <mergeCell ref="F88:I88"/>
    <mergeCell ref="B90:G91"/>
    <mergeCell ref="C92:G92"/>
    <mergeCell ref="B95:C95"/>
    <mergeCell ref="G95:H95"/>
  </mergeCells>
  <printOptions horizontalCentered="1"/>
  <pageMargins left="0.39370078740157483" right="0.39370078740157483" top="1.3779527559055118" bottom="0.19685039370078741" header="0.31496062992125984" footer="0.31496062992125984"/>
  <pageSetup scale="77" fitToHeight="0" orientation="portrait" r:id="rId1"/>
  <rowBreaks count="3" manualBreakCount="3">
    <brk id="47" min="1" max="8" man="1"/>
    <brk id="88" min="1" max="8" man="1"/>
    <brk id="129" min="1" max="8" man="1"/>
  </rowBreaks>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K40"/>
  <sheetViews>
    <sheetView view="pageBreakPreview" topLeftCell="A22" zoomScale="115" zoomScaleNormal="100" zoomScaleSheetLayoutView="115" workbookViewId="0">
      <selection activeCell="D38" sqref="D38"/>
    </sheetView>
  </sheetViews>
  <sheetFormatPr baseColWidth="10" defaultColWidth="11.44140625" defaultRowHeight="14.4" x14ac:dyDescent="0.3"/>
  <cols>
    <col min="1" max="1" width="6.6640625" customWidth="1"/>
    <col min="2" max="2" width="14.109375" customWidth="1"/>
    <col min="3" max="3" width="22.109375" customWidth="1"/>
    <col min="4" max="4" width="10.109375" customWidth="1"/>
    <col min="5" max="5" width="11" customWidth="1"/>
    <col min="6" max="6" width="14.109375" customWidth="1"/>
    <col min="7" max="7" width="7.33203125" customWidth="1"/>
    <col min="8" max="8" width="9.88671875" customWidth="1"/>
    <col min="9" max="9" width="15.44140625" customWidth="1"/>
    <col min="11" max="12" width="0" hidden="1" customWidth="1"/>
  </cols>
  <sheetData>
    <row r="1" spans="2:11" ht="15" thickBot="1" x14ac:dyDescent="0.35"/>
    <row r="2" spans="2:11" ht="24.75" customHeight="1" x14ac:dyDescent="0.3">
      <c r="B2" s="560" t="str">
        <f>+'[2]2- COMP BASICA'!B2</f>
        <v>REPARACIONES LOCATIVAS LABORATORIO GENETICA REGIONAL NOR OCCIDENTE DEL INSTITUTO NACIONAL DE MEDICINA LEGAL Y CIENCIAS FORENSES.</v>
      </c>
      <c r="C2" s="561"/>
      <c r="D2" s="561"/>
      <c r="E2" s="561"/>
      <c r="F2" s="561"/>
      <c r="G2" s="561"/>
      <c r="H2" s="363" t="s">
        <v>62</v>
      </c>
      <c r="I2" s="115" t="str">
        <f>+'[2]BASE DEL PRESUPUESTO'!D149</f>
        <v>IMPERMEABILIZACIONES</v>
      </c>
    </row>
    <row r="3" spans="2:11" x14ac:dyDescent="0.3">
      <c r="B3" s="562"/>
      <c r="C3" s="563"/>
      <c r="D3" s="563"/>
      <c r="E3" s="563"/>
      <c r="F3" s="563"/>
      <c r="G3" s="563"/>
      <c r="H3" s="362" t="s">
        <v>63</v>
      </c>
      <c r="I3" s="119" t="str">
        <f>+'[2]BASE DEL PRESUPUESTO'!C150</f>
        <v>8.1</v>
      </c>
    </row>
    <row r="4" spans="2:11" ht="39" customHeight="1" thickBot="1" x14ac:dyDescent="0.35">
      <c r="B4" s="120" t="s">
        <v>64</v>
      </c>
      <c r="C4" s="807" t="str">
        <f>+'[2]BASE DEL PRESUPUESTO'!D150</f>
        <v>Siliconado perimetral de juntas de ventanas (perfil-muro y muro-borde marco prefabricado) con silicona antihongos (tipo sikasil E). Incluye retiro de material existente, limpieza, materiales, mano de obra y equipo.</v>
      </c>
      <c r="D4" s="812"/>
      <c r="E4" s="812"/>
      <c r="F4" s="812"/>
      <c r="G4" s="813"/>
      <c r="H4" s="361" t="s">
        <v>65</v>
      </c>
      <c r="I4" s="122" t="str">
        <f>+'[2]BASE DEL PRESUPUESTO'!E150</f>
        <v>M</v>
      </c>
    </row>
    <row r="5" spans="2:11" x14ac:dyDescent="0.3">
      <c r="B5" s="124"/>
      <c r="C5" s="125"/>
      <c r="D5" s="125"/>
      <c r="E5" s="125"/>
      <c r="F5" s="125"/>
      <c r="G5" s="125"/>
      <c r="H5" s="126"/>
      <c r="I5" s="127"/>
    </row>
    <row r="6" spans="2:11" ht="15" thickBot="1" x14ac:dyDescent="0.35">
      <c r="B6" s="128" t="s">
        <v>66</v>
      </c>
      <c r="C6" s="129"/>
      <c r="D6" s="129"/>
      <c r="E6" s="354"/>
      <c r="F6" s="353"/>
      <c r="G6" s="132"/>
      <c r="H6" s="132"/>
      <c r="I6" s="133"/>
    </row>
    <row r="7" spans="2:11" x14ac:dyDescent="0.3">
      <c r="B7" s="597" t="s">
        <v>11</v>
      </c>
      <c r="C7" s="598"/>
      <c r="D7" s="135" t="s">
        <v>65</v>
      </c>
      <c r="E7" s="255" t="s">
        <v>67</v>
      </c>
      <c r="F7" s="248" t="s">
        <v>68</v>
      </c>
      <c r="G7" s="599" t="s">
        <v>69</v>
      </c>
      <c r="H7" s="600"/>
      <c r="I7" s="138"/>
    </row>
    <row r="8" spans="2:11" x14ac:dyDescent="0.3">
      <c r="B8" s="676" t="s">
        <v>28</v>
      </c>
      <c r="C8" s="677"/>
      <c r="D8" s="140" t="s">
        <v>29</v>
      </c>
      <c r="E8" s="358">
        <v>1</v>
      </c>
      <c r="F8" s="257">
        <f>+(G20*10%)</f>
        <v>786.55808823059249</v>
      </c>
      <c r="G8" s="668">
        <f>E8*F8</f>
        <v>786.55808823059249</v>
      </c>
      <c r="H8" s="669"/>
      <c r="I8" s="138"/>
      <c r="K8" t="s">
        <v>127</v>
      </c>
    </row>
    <row r="9" spans="2:11" x14ac:dyDescent="0.3">
      <c r="B9" s="676" t="str">
        <f>+'[2]2- COMP BASICA'!B521</f>
        <v>ANDAMIO COLGANTE (2 SOPORTES Y PLATAFORMA)</v>
      </c>
      <c r="C9" s="677"/>
      <c r="D9" s="360" t="s">
        <v>94</v>
      </c>
      <c r="E9" s="359">
        <v>9.2592592592592587E-3</v>
      </c>
      <c r="F9" s="357">
        <f>+'[2]2- COMP BASICA'!R521</f>
        <v>35714</v>
      </c>
      <c r="G9" s="668">
        <f>E9*F9</f>
        <v>330.68518518518516</v>
      </c>
      <c r="H9" s="669"/>
      <c r="I9" s="143"/>
      <c r="K9" t="s">
        <v>127</v>
      </c>
    </row>
    <row r="10" spans="2:11" x14ac:dyDescent="0.3">
      <c r="B10" s="676" t="str">
        <f>+'[2]2- COMP BASICA'!B522</f>
        <v>ELEMENTOS PROTECCION ALTURAS</v>
      </c>
      <c r="C10" s="677"/>
      <c r="D10" s="140" t="s">
        <v>128</v>
      </c>
      <c r="E10" s="358">
        <v>9.2592592592592587E-3</v>
      </c>
      <c r="F10" s="357">
        <f>+'[2]2- COMP BASICA'!R522</f>
        <v>4286</v>
      </c>
      <c r="G10" s="668">
        <f>E10*F10</f>
        <v>39.685185185185183</v>
      </c>
      <c r="H10" s="669"/>
      <c r="I10" s="144"/>
      <c r="K10" t="s">
        <v>127</v>
      </c>
    </row>
    <row r="11" spans="2:11" ht="15" thickBot="1" x14ac:dyDescent="0.35">
      <c r="B11" s="688"/>
      <c r="C11" s="689"/>
      <c r="D11" s="145"/>
      <c r="E11" s="208"/>
      <c r="F11" s="256"/>
      <c r="G11" s="619"/>
      <c r="H11" s="620"/>
      <c r="I11" s="133"/>
    </row>
    <row r="12" spans="2:11" ht="15" thickBot="1" x14ac:dyDescent="0.35">
      <c r="B12" s="148"/>
      <c r="C12" s="132"/>
      <c r="D12" s="129"/>
      <c r="E12" s="354"/>
      <c r="F12" s="353"/>
      <c r="G12" s="593" t="s">
        <v>71</v>
      </c>
      <c r="H12" s="594"/>
      <c r="I12" s="150">
        <f>ROUND(SUM(G8:H10),0)</f>
        <v>1157</v>
      </c>
    </row>
    <row r="13" spans="2:11" ht="15" thickBot="1" x14ac:dyDescent="0.35">
      <c r="B13" s="128" t="s">
        <v>72</v>
      </c>
      <c r="C13" s="132"/>
      <c r="D13" s="129"/>
      <c r="E13" s="354"/>
      <c r="F13" s="353"/>
      <c r="G13" s="132"/>
      <c r="H13" s="132"/>
      <c r="I13" s="151"/>
    </row>
    <row r="14" spans="2:11" x14ac:dyDescent="0.3">
      <c r="B14" s="533" t="s">
        <v>11</v>
      </c>
      <c r="C14" s="534"/>
      <c r="D14" s="135" t="s">
        <v>65</v>
      </c>
      <c r="E14" s="255" t="s">
        <v>67</v>
      </c>
      <c r="F14" s="248" t="s">
        <v>68</v>
      </c>
      <c r="G14" s="534" t="s">
        <v>69</v>
      </c>
      <c r="H14" s="535"/>
      <c r="I14" s="152"/>
    </row>
    <row r="15" spans="2:11" ht="14.4" customHeight="1" x14ac:dyDescent="0.3">
      <c r="B15" s="625" t="str">
        <f>+'[2]2- COMP BASICA'!B174</f>
        <v>SIKASIL E SILICONA ANTIHONGOS.</v>
      </c>
      <c r="C15" s="626"/>
      <c r="D15" s="153" t="s">
        <v>126</v>
      </c>
      <c r="E15" s="260">
        <v>0.2</v>
      </c>
      <c r="F15" s="336">
        <f>+'[2]2- COMP BASICA'!R174</f>
        <v>28942.501513826279</v>
      </c>
      <c r="G15" s="649">
        <f>E15*F15</f>
        <v>5788.5003027652565</v>
      </c>
      <c r="H15" s="650"/>
      <c r="I15" s="152"/>
      <c r="K15" t="s">
        <v>125</v>
      </c>
    </row>
    <row r="16" spans="2:11" ht="15" thickBot="1" x14ac:dyDescent="0.35">
      <c r="B16" s="579"/>
      <c r="C16" s="580"/>
      <c r="D16" s="145"/>
      <c r="E16" s="208"/>
      <c r="F16" s="256"/>
      <c r="G16" s="556"/>
      <c r="H16" s="557"/>
      <c r="I16" s="151"/>
    </row>
    <row r="17" spans="2:11" ht="15" thickBot="1" x14ac:dyDescent="0.35">
      <c r="B17" s="148"/>
      <c r="C17" s="132"/>
      <c r="D17" s="129"/>
      <c r="E17" s="354"/>
      <c r="F17" s="353"/>
      <c r="G17" s="593" t="s">
        <v>71</v>
      </c>
      <c r="H17" s="594"/>
      <c r="I17" s="150">
        <f>+G15</f>
        <v>5788.5003027652565</v>
      </c>
    </row>
    <row r="18" spans="2:11" ht="15" thickBot="1" x14ac:dyDescent="0.35">
      <c r="B18" s="128" t="s">
        <v>74</v>
      </c>
      <c r="C18" s="160"/>
      <c r="D18" s="129"/>
      <c r="E18" s="354"/>
      <c r="F18" s="353"/>
      <c r="G18" s="132"/>
      <c r="H18" s="132"/>
      <c r="I18" s="151"/>
    </row>
    <row r="19" spans="2:11" x14ac:dyDescent="0.3">
      <c r="B19" s="533" t="s">
        <v>11</v>
      </c>
      <c r="C19" s="534"/>
      <c r="D19" s="135" t="s">
        <v>65</v>
      </c>
      <c r="E19" s="248" t="s">
        <v>75</v>
      </c>
      <c r="F19" s="135" t="s">
        <v>76</v>
      </c>
      <c r="G19" s="534" t="s">
        <v>77</v>
      </c>
      <c r="H19" s="535"/>
      <c r="I19" s="162"/>
    </row>
    <row r="20" spans="2:11" x14ac:dyDescent="0.3">
      <c r="B20" s="536" t="str">
        <f>+'[2]1- CUADRILLAS'!A42</f>
        <v>CUADRILLA AA (ALBAÑILERIA)</v>
      </c>
      <c r="C20" s="537"/>
      <c r="D20" s="163" t="s">
        <v>78</v>
      </c>
      <c r="E20" s="164">
        <f>+'[2]1- CUADRILLAS'!D42</f>
        <v>42800</v>
      </c>
      <c r="F20" s="199">
        <v>0.18377525425948421</v>
      </c>
      <c r="G20" s="572">
        <f>F20*E20</f>
        <v>7865.5808823059242</v>
      </c>
      <c r="H20" s="573"/>
      <c r="I20" s="151"/>
      <c r="K20" t="s">
        <v>124</v>
      </c>
    </row>
    <row r="21" spans="2:11" ht="15" thickBot="1" x14ac:dyDescent="0.35">
      <c r="B21" s="576"/>
      <c r="C21" s="577"/>
      <c r="D21" s="166"/>
      <c r="E21" s="356"/>
      <c r="F21" s="355"/>
      <c r="G21" s="577"/>
      <c r="H21" s="578"/>
      <c r="I21" s="151"/>
    </row>
    <row r="22" spans="2:11" ht="15" thickBot="1" x14ac:dyDescent="0.35">
      <c r="B22" s="169"/>
      <c r="C22" s="132"/>
      <c r="D22" s="129"/>
      <c r="E22" s="354"/>
      <c r="F22" s="353"/>
      <c r="G22" s="593" t="s">
        <v>71</v>
      </c>
      <c r="H22" s="594"/>
      <c r="I22" s="150">
        <f>+G20</f>
        <v>7865.5808823059242</v>
      </c>
    </row>
    <row r="23" spans="2:11" ht="15" thickBot="1" x14ac:dyDescent="0.35">
      <c r="B23" s="128" t="s">
        <v>79</v>
      </c>
      <c r="C23" s="160"/>
      <c r="D23" s="129"/>
      <c r="E23" s="354"/>
      <c r="F23" s="353"/>
      <c r="G23" s="132"/>
      <c r="H23" s="132"/>
      <c r="I23" s="151"/>
    </row>
    <row r="24" spans="2:11" x14ac:dyDescent="0.3">
      <c r="B24" s="533" t="s">
        <v>11</v>
      </c>
      <c r="C24" s="534"/>
      <c r="D24" s="135" t="s">
        <v>65</v>
      </c>
      <c r="E24" s="248" t="s">
        <v>75</v>
      </c>
      <c r="F24" s="135" t="s">
        <v>76</v>
      </c>
      <c r="G24" s="534" t="s">
        <v>77</v>
      </c>
      <c r="H24" s="535"/>
      <c r="I24" s="162"/>
    </row>
    <row r="25" spans="2:11" x14ac:dyDescent="0.3">
      <c r="B25" s="862"/>
      <c r="C25" s="863"/>
      <c r="D25" s="350"/>
      <c r="E25" s="352"/>
      <c r="F25" s="351"/>
      <c r="G25" s="864"/>
      <c r="H25" s="865"/>
      <c r="I25" s="151"/>
    </row>
    <row r="26" spans="2:11" ht="15" thickBot="1" x14ac:dyDescent="0.35">
      <c r="B26" s="579"/>
      <c r="C26" s="580"/>
      <c r="D26" s="166"/>
      <c r="E26" s="247"/>
      <c r="F26" s="171"/>
      <c r="G26" s="805"/>
      <c r="H26" s="806"/>
      <c r="I26" s="151"/>
    </row>
    <row r="27" spans="2:11" ht="15" thickBot="1" x14ac:dyDescent="0.35">
      <c r="B27" s="172"/>
      <c r="C27" s="173"/>
      <c r="D27" s="174"/>
      <c r="E27" s="349"/>
      <c r="F27" s="348"/>
      <c r="G27" s="593" t="s">
        <v>71</v>
      </c>
      <c r="H27" s="594"/>
      <c r="I27" s="150">
        <f>ROUND(SUM(G25:H26),0)</f>
        <v>0</v>
      </c>
    </row>
    <row r="28" spans="2:11" ht="15" thickBot="1" x14ac:dyDescent="0.35">
      <c r="B28" s="148"/>
      <c r="C28" s="132"/>
      <c r="D28" s="129"/>
      <c r="E28" s="347"/>
      <c r="F28" s="346"/>
      <c r="G28" s="132"/>
      <c r="H28" s="179"/>
      <c r="I28" s="180"/>
    </row>
    <row r="29" spans="2:11" ht="15" thickBot="1" x14ac:dyDescent="0.35">
      <c r="B29" s="181"/>
      <c r="C29" s="182"/>
      <c r="D29" s="183"/>
      <c r="E29" s="345"/>
      <c r="F29" s="601" t="s">
        <v>80</v>
      </c>
      <c r="G29" s="601"/>
      <c r="H29" s="602"/>
      <c r="I29" s="216">
        <f>+SUM(I12:I27)</f>
        <v>14811.08118507118</v>
      </c>
    </row>
    <row r="30" spans="2:11" s="190" customFormat="1" ht="15" customHeight="1" thickBot="1" x14ac:dyDescent="0.3">
      <c r="B30" s="186"/>
      <c r="C30" s="187"/>
      <c r="D30" s="188"/>
      <c r="E30" s="549" t="s">
        <v>86</v>
      </c>
      <c r="F30" s="550"/>
      <c r="G30" s="550"/>
      <c r="H30" s="550"/>
      <c r="I30" s="203">
        <f>+SUM(I31:I34)</f>
        <v>4435.9188149288184</v>
      </c>
    </row>
    <row r="31" spans="2:11" s="190" customFormat="1" ht="13.5" customHeight="1" x14ac:dyDescent="0.25">
      <c r="B31" s="196"/>
      <c r="C31" s="197"/>
      <c r="D31" s="193"/>
      <c r="E31" s="551" t="s">
        <v>87</v>
      </c>
      <c r="F31" s="552"/>
      <c r="G31" s="553"/>
      <c r="H31" s="204">
        <v>0.23</v>
      </c>
      <c r="I31" s="205">
        <f>I29*H31</f>
        <v>3406.5486725663714</v>
      </c>
    </row>
    <row r="32" spans="2:11" s="190" customFormat="1" ht="13.8" x14ac:dyDescent="0.25">
      <c r="B32" s="196"/>
      <c r="C32" s="197"/>
      <c r="D32" s="193"/>
      <c r="E32" s="521" t="s">
        <v>88</v>
      </c>
      <c r="F32" s="522"/>
      <c r="G32" s="523"/>
      <c r="H32" s="206">
        <v>0.01</v>
      </c>
      <c r="I32" s="207">
        <f>I29*H32</f>
        <v>148.1108118507118</v>
      </c>
    </row>
    <row r="33" spans="2:9" s="190" customFormat="1" ht="13.8" x14ac:dyDescent="0.25">
      <c r="B33" s="196"/>
      <c r="C33" s="197"/>
      <c r="D33" s="193"/>
      <c r="E33" s="521" t="s">
        <v>89</v>
      </c>
      <c r="F33" s="522"/>
      <c r="G33" s="523"/>
      <c r="H33" s="206">
        <v>0.05</v>
      </c>
      <c r="I33" s="207">
        <f>I29*H33</f>
        <v>740.55405925355899</v>
      </c>
    </row>
    <row r="34" spans="2:9" s="190" customFormat="1" thickBot="1" x14ac:dyDescent="0.3">
      <c r="B34" s="196"/>
      <c r="C34" s="197"/>
      <c r="D34" s="193"/>
      <c r="E34" s="544" t="s">
        <v>90</v>
      </c>
      <c r="F34" s="545"/>
      <c r="G34" s="546"/>
      <c r="H34" s="209">
        <v>0.19</v>
      </c>
      <c r="I34" s="207">
        <f>H34*I33</f>
        <v>140.7052712581762</v>
      </c>
    </row>
    <row r="35" spans="2:9" s="190" customFormat="1" thickBot="1" x14ac:dyDescent="0.3">
      <c r="B35" s="196"/>
      <c r="C35" s="197"/>
      <c r="D35" s="193"/>
      <c r="E35" s="547" t="s">
        <v>91</v>
      </c>
      <c r="F35" s="548"/>
      <c r="G35" s="548"/>
      <c r="H35" s="548"/>
      <c r="I35" s="210">
        <f>ROUND(I29+I30,0)</f>
        <v>19247</v>
      </c>
    </row>
    <row r="36" spans="2:9" s="190" customFormat="1" ht="13.8" x14ac:dyDescent="0.25">
      <c r="B36" s="196"/>
      <c r="C36" s="197"/>
      <c r="D36" s="193"/>
      <c r="E36" s="246"/>
      <c r="F36" s="149"/>
      <c r="G36" s="149"/>
      <c r="H36" s="149"/>
      <c r="I36" s="189"/>
    </row>
    <row r="37" spans="2:9" s="190" customFormat="1" ht="13.8" x14ac:dyDescent="0.25">
      <c r="B37" s="196"/>
      <c r="C37" s="197"/>
      <c r="D37" s="193"/>
      <c r="E37" s="211"/>
      <c r="F37" s="212"/>
      <c r="G37" s="212"/>
      <c r="H37" s="212"/>
      <c r="I37" s="213"/>
    </row>
    <row r="38" spans="2:9" s="190" customFormat="1" ht="13.8" x14ac:dyDescent="0.25">
      <c r="B38" s="191"/>
      <c r="C38" s="192"/>
      <c r="D38" s="193"/>
      <c r="E38" s="211"/>
      <c r="F38" s="194"/>
      <c r="G38" s="194"/>
      <c r="H38" s="194"/>
      <c r="I38" s="195"/>
    </row>
    <row r="39" spans="2:9" s="190" customFormat="1" ht="13.8" x14ac:dyDescent="0.25">
      <c r="B39" s="196" t="s">
        <v>81</v>
      </c>
      <c r="C39" s="197"/>
      <c r="D39" s="193"/>
      <c r="E39" s="211"/>
      <c r="F39" s="632" t="s">
        <v>82</v>
      </c>
      <c r="G39" s="632"/>
      <c r="H39" s="632"/>
      <c r="I39" s="633"/>
    </row>
    <row r="40" spans="2:9" s="190" customFormat="1" thickBot="1" x14ac:dyDescent="0.3">
      <c r="B40" s="181" t="s">
        <v>83</v>
      </c>
      <c r="C40" s="182"/>
      <c r="D40" s="183"/>
      <c r="E40" s="242"/>
      <c r="F40" s="570" t="s">
        <v>84</v>
      </c>
      <c r="G40" s="570"/>
      <c r="H40" s="570"/>
      <c r="I40" s="571"/>
    </row>
  </sheetData>
  <mergeCells count="43">
    <mergeCell ref="B2:G3"/>
    <mergeCell ref="C4:G4"/>
    <mergeCell ref="B7:C7"/>
    <mergeCell ref="G7:H7"/>
    <mergeCell ref="B8:C8"/>
    <mergeCell ref="G8:H8"/>
    <mergeCell ref="B16:C16"/>
    <mergeCell ref="G16:H16"/>
    <mergeCell ref="B9:C9"/>
    <mergeCell ref="G9:H9"/>
    <mergeCell ref="B10:C10"/>
    <mergeCell ref="G10:H10"/>
    <mergeCell ref="B11:C11"/>
    <mergeCell ref="G11:H11"/>
    <mergeCell ref="G12:H12"/>
    <mergeCell ref="B14:C14"/>
    <mergeCell ref="G14:H14"/>
    <mergeCell ref="B15:C15"/>
    <mergeCell ref="G15:H15"/>
    <mergeCell ref="B26:C26"/>
    <mergeCell ref="G26:H26"/>
    <mergeCell ref="G17:H17"/>
    <mergeCell ref="B19:C19"/>
    <mergeCell ref="G19:H19"/>
    <mergeCell ref="B20:C20"/>
    <mergeCell ref="G20:H20"/>
    <mergeCell ref="B21:C21"/>
    <mergeCell ref="G21:H21"/>
    <mergeCell ref="G22:H22"/>
    <mergeCell ref="B24:C24"/>
    <mergeCell ref="G24:H24"/>
    <mergeCell ref="B25:C25"/>
    <mergeCell ref="G25:H25"/>
    <mergeCell ref="G27:H27"/>
    <mergeCell ref="F29:H29"/>
    <mergeCell ref="F39:I39"/>
    <mergeCell ref="F40:I40"/>
    <mergeCell ref="E30:H30"/>
    <mergeCell ref="E31:G31"/>
    <mergeCell ref="E32:G32"/>
    <mergeCell ref="E33:G33"/>
    <mergeCell ref="E34:G34"/>
    <mergeCell ref="E35:H35"/>
  </mergeCells>
  <printOptions horizontalCentered="1"/>
  <pageMargins left="0.70866141732283472" right="0.70866141732283472" top="1.3779527559055118" bottom="0.74803149606299213" header="0.31496062992125984" footer="0.31496062992125984"/>
  <pageSetup scale="80"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K92"/>
  <sheetViews>
    <sheetView view="pageBreakPreview" topLeftCell="A76" zoomScale="130" zoomScaleNormal="90" zoomScaleSheetLayoutView="130" workbookViewId="0">
      <selection activeCell="B88" sqref="B88:D88"/>
    </sheetView>
  </sheetViews>
  <sheetFormatPr baseColWidth="10" defaultColWidth="11.44140625" defaultRowHeight="13.8" x14ac:dyDescent="0.25"/>
  <cols>
    <col min="1" max="1" width="2.44140625" style="190" customWidth="1"/>
    <col min="2" max="2" width="13" style="190" customWidth="1"/>
    <col min="3" max="3" width="42.44140625" style="190" customWidth="1"/>
    <col min="4" max="4" width="11.109375" style="190" customWidth="1"/>
    <col min="5" max="5" width="14.44140625" style="190" customWidth="1"/>
    <col min="6" max="6" width="15.44140625" style="190" customWidth="1"/>
    <col min="7" max="7" width="5.6640625" style="190" customWidth="1"/>
    <col min="8" max="8" width="11.6640625" style="190" customWidth="1"/>
    <col min="9" max="9" width="21.44140625" style="190" customWidth="1"/>
    <col min="10" max="10" width="11.44140625" style="190"/>
    <col min="11" max="11" width="16.33203125" style="190" hidden="1" customWidth="1"/>
    <col min="12" max="14" width="0" style="190" hidden="1" customWidth="1"/>
    <col min="15" max="16384" width="11.44140625" style="190"/>
  </cols>
  <sheetData>
    <row r="1" spans="2:9" ht="21" customHeight="1" thickBot="1" x14ac:dyDescent="0.3"/>
    <row r="2" spans="2:9" ht="36" customHeight="1" x14ac:dyDescent="0.25">
      <c r="B2" s="560" t="str">
        <f>+'[2]2- COMP BASICA'!$B$2</f>
        <v>REPARACIONES LOCATIVAS LABORATORIO GENETICA REGIONAL NOR OCCIDENTE DEL INSTITUTO NACIONAL DE MEDICINA LEGAL Y CIENCIAS FORENSES.</v>
      </c>
      <c r="C2" s="561"/>
      <c r="D2" s="561"/>
      <c r="E2" s="561"/>
      <c r="F2" s="561"/>
      <c r="G2" s="561"/>
      <c r="H2" s="271" t="s">
        <v>62</v>
      </c>
      <c r="I2" s="331" t="str">
        <f>+'[2]BASE DEL PRESUPUESTO'!$D$151</f>
        <v>ELEMENTOS METALICOS Y ACERO DE REFUERZO</v>
      </c>
    </row>
    <row r="3" spans="2:9" x14ac:dyDescent="0.25">
      <c r="B3" s="562"/>
      <c r="C3" s="563"/>
      <c r="D3" s="563"/>
      <c r="E3" s="563"/>
      <c r="F3" s="563"/>
      <c r="G3" s="563"/>
      <c r="H3" s="269" t="s">
        <v>63</v>
      </c>
      <c r="I3" s="268" t="str">
        <f>+'[2]BASE DEL PRESUPUESTO'!C152</f>
        <v>9.1</v>
      </c>
    </row>
    <row r="4" spans="2:9" ht="60" customHeight="1" thickBot="1" x14ac:dyDescent="0.3">
      <c r="B4" s="267" t="s">
        <v>64</v>
      </c>
      <c r="C4" s="564" t="str">
        <f>+'[2]BASE DEL PRESUPUESTO'!D152</f>
        <v>Suministro e instalación de baranda (pasa manos) en tubo redondo de 2", con soportes y bridas en lamina cal 14, incluye masillado, anticorrosivo, anclajes epóxicos, arandela, tuerca y contratuerca (tuerca ciega), aseo del área intervenida y demás elementos y materiales necesarios para la ejecución de la actividad. (homologar características del elemento existente)</v>
      </c>
      <c r="D4" s="565"/>
      <c r="E4" s="565"/>
      <c r="F4" s="565"/>
      <c r="G4" s="565"/>
      <c r="H4" s="266" t="s">
        <v>65</v>
      </c>
      <c r="I4" s="330" t="str">
        <f>+'[2]BASE DEL PRESUPUESTO'!E152</f>
        <v>M</v>
      </c>
    </row>
    <row r="5" spans="2:9" x14ac:dyDescent="0.25">
      <c r="B5" s="264"/>
      <c r="C5" s="129"/>
      <c r="D5" s="129"/>
      <c r="E5" s="263"/>
      <c r="F5" s="262"/>
      <c r="G5" s="129"/>
      <c r="H5" s="129"/>
      <c r="I5" s="144"/>
    </row>
    <row r="6" spans="2:9" ht="14.4" thickBot="1" x14ac:dyDescent="0.3">
      <c r="B6" s="128" t="s">
        <v>66</v>
      </c>
      <c r="C6" s="129"/>
      <c r="D6" s="129"/>
      <c r="E6" s="244"/>
      <c r="F6" s="243"/>
      <c r="G6" s="132"/>
      <c r="H6" s="132"/>
      <c r="I6" s="133"/>
    </row>
    <row r="7" spans="2:9" x14ac:dyDescent="0.25">
      <c r="B7" s="533" t="s">
        <v>11</v>
      </c>
      <c r="C7" s="534"/>
      <c r="D7" s="135" t="s">
        <v>65</v>
      </c>
      <c r="E7" s="235" t="s">
        <v>67</v>
      </c>
      <c r="F7" s="225" t="s">
        <v>68</v>
      </c>
      <c r="G7" s="534" t="s">
        <v>69</v>
      </c>
      <c r="H7" s="535"/>
      <c r="I7" s="138"/>
    </row>
    <row r="8" spans="2:9" x14ac:dyDescent="0.25">
      <c r="B8" s="574" t="s">
        <v>28</v>
      </c>
      <c r="C8" s="575"/>
      <c r="D8" s="140" t="s">
        <v>29</v>
      </c>
      <c r="E8" s="241">
        <v>1</v>
      </c>
      <c r="F8" s="240">
        <f>+(G24*10%)</f>
        <v>5956.7786830297628</v>
      </c>
      <c r="G8" s="566">
        <f>E8*F8</f>
        <v>5956.7786830297628</v>
      </c>
      <c r="H8" s="567"/>
      <c r="I8" s="144"/>
    </row>
    <row r="9" spans="2:9" x14ac:dyDescent="0.25">
      <c r="B9" s="603" t="str">
        <f>+'[2]2- COMP BASICA'!$B$534</f>
        <v>PULIDORA ELECTRICA 9"</v>
      </c>
      <c r="C9" s="604"/>
      <c r="D9" s="304" t="s">
        <v>94</v>
      </c>
      <c r="E9" s="380">
        <v>2.7777777777777776E-2</v>
      </c>
      <c r="F9" s="378">
        <f>+'[2]2- COMP BASICA'!$R$534</f>
        <v>31628.671801107961</v>
      </c>
      <c r="G9" s="566">
        <f>E9*F9</f>
        <v>878.57421669744326</v>
      </c>
      <c r="H9" s="567"/>
      <c r="I9" s="144"/>
    </row>
    <row r="10" spans="2:9" x14ac:dyDescent="0.25">
      <c r="B10" s="603" t="str">
        <f>+'[2]2- COMP BASICA'!$B$540</f>
        <v>COMPRESOR  PINTURA REDONDO</v>
      </c>
      <c r="C10" s="604"/>
      <c r="D10" s="304" t="s">
        <v>94</v>
      </c>
      <c r="E10" s="380">
        <v>2.7777777777777776E-2</v>
      </c>
      <c r="F10" s="378">
        <f>+'[2]2- COMP BASICA'!$R$540</f>
        <v>43618.082242084958</v>
      </c>
      <c r="G10" s="566">
        <f>E10*F10</f>
        <v>1211.6133956134711</v>
      </c>
      <c r="H10" s="567"/>
      <c r="I10" s="144"/>
    </row>
    <row r="11" spans="2:9" x14ac:dyDescent="0.25">
      <c r="B11" s="603" t="str">
        <f>+'[2]2- COMP BASICA'!$B$537</f>
        <v>TALADRO 1/2"</v>
      </c>
      <c r="C11" s="604"/>
      <c r="D11" s="304" t="s">
        <v>94</v>
      </c>
      <c r="E11" s="380">
        <v>1.8518518518518517E-2</v>
      </c>
      <c r="F11" s="378">
        <f>+'[2]2- COMP BASICA'!$R$537</f>
        <v>14819.132408975936</v>
      </c>
      <c r="G11" s="566">
        <f>E11*F11</f>
        <v>274.42837794399878</v>
      </c>
      <c r="H11" s="567"/>
      <c r="I11" s="144"/>
    </row>
    <row r="12" spans="2:9" ht="14.4" thickBot="1" x14ac:dyDescent="0.3">
      <c r="B12" s="814" t="str">
        <f>+'[2]2- COMP BASICA'!$B$554</f>
        <v>EQUIPO SOLDADURA DE ARCO</v>
      </c>
      <c r="C12" s="815"/>
      <c r="D12" s="145" t="s">
        <v>94</v>
      </c>
      <c r="E12" s="237">
        <v>2.7777777777777776E-2</v>
      </c>
      <c r="F12" s="236">
        <f>+'[2]2- COMP BASICA'!$R$554</f>
        <v>48277.610542065049</v>
      </c>
      <c r="G12" s="581">
        <f>E12*F12</f>
        <v>1341.0447372795845</v>
      </c>
      <c r="H12" s="582"/>
      <c r="I12" s="133"/>
    </row>
    <row r="13" spans="2:9" ht="14.4" thickBot="1" x14ac:dyDescent="0.3">
      <c r="B13" s="148"/>
      <c r="C13" s="132"/>
      <c r="D13" s="129"/>
      <c r="E13" s="244"/>
      <c r="F13" s="243"/>
      <c r="G13" s="554" t="s">
        <v>71</v>
      </c>
      <c r="H13" s="555"/>
      <c r="I13" s="150">
        <f>+SUM(G8:H12)</f>
        <v>9662.4394105642605</v>
      </c>
    </row>
    <row r="14" spans="2:9" ht="14.4" thickBot="1" x14ac:dyDescent="0.3">
      <c r="B14" s="128" t="s">
        <v>72</v>
      </c>
      <c r="C14" s="132"/>
      <c r="D14" s="129"/>
      <c r="E14" s="244"/>
      <c r="F14" s="243"/>
      <c r="G14" s="132"/>
      <c r="H14" s="132"/>
      <c r="I14" s="151"/>
    </row>
    <row r="15" spans="2:9" ht="14.4" thickBot="1" x14ac:dyDescent="0.3">
      <c r="B15" s="629" t="s">
        <v>11</v>
      </c>
      <c r="C15" s="630"/>
      <c r="D15" s="275" t="s">
        <v>65</v>
      </c>
      <c r="E15" s="387" t="s">
        <v>67</v>
      </c>
      <c r="F15" s="276" t="s">
        <v>68</v>
      </c>
      <c r="G15" s="630" t="s">
        <v>69</v>
      </c>
      <c r="H15" s="631"/>
      <c r="I15" s="152"/>
    </row>
    <row r="16" spans="2:9" x14ac:dyDescent="0.25">
      <c r="B16" s="874" t="str">
        <f>+'[2]2- COMP BASICA'!B63</f>
        <v>TUBO AN DE 2" CAL 2,5 MM* 6 ML</v>
      </c>
      <c r="C16" s="875"/>
      <c r="D16" s="386" t="s">
        <v>16</v>
      </c>
      <c r="E16" s="385">
        <v>1.05</v>
      </c>
      <c r="F16" s="384">
        <f>+'[2]2- COMP BASICA'!R63</f>
        <v>22095.898186465889</v>
      </c>
      <c r="G16" s="876">
        <f>F16*E16</f>
        <v>23200.693095789185</v>
      </c>
      <c r="H16" s="877"/>
      <c r="I16" s="152"/>
    </row>
    <row r="17" spans="2:9" x14ac:dyDescent="0.25">
      <c r="B17" s="878" t="str">
        <f>+'[2]2- COMP BASICA'!B68</f>
        <v>Soldadura HO E-6013 1/8  5Kg</v>
      </c>
      <c r="C17" s="879"/>
      <c r="D17" s="140" t="s">
        <v>95</v>
      </c>
      <c r="E17" s="241">
        <v>0.25</v>
      </c>
      <c r="F17" s="357">
        <f>+'[2]2- COMP BASICA'!D68</f>
        <v>78900</v>
      </c>
      <c r="G17" s="572">
        <f>F17*E17</f>
        <v>19725</v>
      </c>
      <c r="H17" s="573"/>
      <c r="I17" s="151"/>
    </row>
    <row r="18" spans="2:9" x14ac:dyDescent="0.25">
      <c r="B18" s="878" t="str">
        <f>+'[2]2- COMP BASICA'!B64</f>
        <v>BRIDAS EN PLATINA DE 4 MM R=1,5"</v>
      </c>
      <c r="C18" s="879"/>
      <c r="D18" s="140" t="s">
        <v>85</v>
      </c>
      <c r="E18" s="241">
        <v>2</v>
      </c>
      <c r="F18" s="357">
        <f>+'[2]2- COMP BASICA'!D64</f>
        <v>6800</v>
      </c>
      <c r="G18" s="572">
        <f>F18*E18</f>
        <v>13600</v>
      </c>
      <c r="H18" s="573"/>
      <c r="I18" s="151"/>
    </row>
    <row r="19" spans="2:9" x14ac:dyDescent="0.25">
      <c r="B19" s="878" t="str">
        <f>+'[2]2- COMP BASICA'!B202</f>
        <v>CHAZO EXPANSIVO 5/16" X 2 1/2"</v>
      </c>
      <c r="C19" s="879"/>
      <c r="D19" s="140" t="s">
        <v>85</v>
      </c>
      <c r="E19" s="383">
        <v>4</v>
      </c>
      <c r="F19" s="240">
        <f>+'[2]2- COMP BASICA'!R202</f>
        <v>1660.7227342335023</v>
      </c>
      <c r="G19" s="572">
        <f>F19*E19</f>
        <v>6642.890936934009</v>
      </c>
      <c r="H19" s="573"/>
      <c r="I19" s="151"/>
    </row>
    <row r="20" spans="2:9" ht="14.4" thickBot="1" x14ac:dyDescent="0.3">
      <c r="B20" s="872" t="str">
        <f>+'[2]2- COMP BASICA'!B420</f>
        <v>ANTICORROSIVO GRIS</v>
      </c>
      <c r="C20" s="873"/>
      <c r="D20" s="145" t="s">
        <v>29</v>
      </c>
      <c r="E20" s="382">
        <v>3.3333333333333333E-2</v>
      </c>
      <c r="F20" s="288">
        <f>+'[2]2- COMP BASICA'!R420</f>
        <v>68675.292022279842</v>
      </c>
      <c r="G20" s="816">
        <f>F20*E20</f>
        <v>2289.1764007426614</v>
      </c>
      <c r="H20" s="817"/>
      <c r="I20" s="151"/>
    </row>
    <row r="21" spans="2:9" ht="14.4" thickBot="1" x14ac:dyDescent="0.3">
      <c r="B21" s="148"/>
      <c r="C21" s="132"/>
      <c r="D21" s="129"/>
      <c r="E21" s="244"/>
      <c r="F21" s="243"/>
      <c r="G21" s="554" t="s">
        <v>71</v>
      </c>
      <c r="H21" s="555"/>
      <c r="I21" s="150">
        <f>ROUND(SUM(G16:H20),0)</f>
        <v>65458</v>
      </c>
    </row>
    <row r="22" spans="2:9" ht="14.4" thickBot="1" x14ac:dyDescent="0.3">
      <c r="B22" s="128" t="s">
        <v>74</v>
      </c>
      <c r="C22" s="132"/>
      <c r="D22" s="129"/>
      <c r="E22" s="244"/>
      <c r="F22" s="243"/>
      <c r="G22" s="132"/>
      <c r="H22" s="132"/>
      <c r="I22" s="151"/>
    </row>
    <row r="23" spans="2:9" x14ac:dyDescent="0.25">
      <c r="B23" s="533" t="s">
        <v>11</v>
      </c>
      <c r="C23" s="534"/>
      <c r="D23" s="135" t="s">
        <v>65</v>
      </c>
      <c r="E23" s="225" t="s">
        <v>75</v>
      </c>
      <c r="F23" s="135" t="s">
        <v>76</v>
      </c>
      <c r="G23" s="534" t="s">
        <v>77</v>
      </c>
      <c r="H23" s="535"/>
      <c r="I23" s="162"/>
    </row>
    <row r="24" spans="2:9" x14ac:dyDescent="0.25">
      <c r="B24" s="536" t="str">
        <f>+'[2]1- CUADRILLAS'!A51</f>
        <v>CUADRILLA SOLDADURA</v>
      </c>
      <c r="C24" s="537"/>
      <c r="D24" s="163" t="s">
        <v>78</v>
      </c>
      <c r="E24" s="164">
        <f>+'[2]1- CUADRILLAS'!D51</f>
        <v>85600</v>
      </c>
      <c r="F24" s="199">
        <v>0.69588536016702829</v>
      </c>
      <c r="G24" s="572">
        <f>F24*E24</f>
        <v>59567.78683029762</v>
      </c>
      <c r="H24" s="573"/>
      <c r="I24" s="151"/>
    </row>
    <row r="25" spans="2:9" ht="14.4" thickBot="1" x14ac:dyDescent="0.3">
      <c r="B25" s="814" t="str">
        <f>+'[2]1- CUADRILLAS'!A42</f>
        <v>CUADRILLA AA (ALBAÑILERIA)</v>
      </c>
      <c r="C25" s="815"/>
      <c r="D25" s="166" t="s">
        <v>78</v>
      </c>
      <c r="E25" s="251">
        <f>+'[2]1- CUADRILLAS'!D42</f>
        <v>42800</v>
      </c>
      <c r="F25" s="171">
        <v>0.25</v>
      </c>
      <c r="G25" s="816">
        <f>F25*E25</f>
        <v>10700</v>
      </c>
      <c r="H25" s="817"/>
      <c r="I25" s="151"/>
    </row>
    <row r="26" spans="2:9" ht="14.4" thickBot="1" x14ac:dyDescent="0.3">
      <c r="B26" s="169"/>
      <c r="C26" s="132"/>
      <c r="D26" s="129"/>
      <c r="E26" s="211"/>
      <c r="F26" s="249"/>
      <c r="G26" s="554" t="s">
        <v>71</v>
      </c>
      <c r="H26" s="555"/>
      <c r="I26" s="150">
        <f>+SUM(G24:H25)</f>
        <v>70267.786830297613</v>
      </c>
    </row>
    <row r="27" spans="2:9" ht="14.4" thickBot="1" x14ac:dyDescent="0.3">
      <c r="B27" s="128" t="s">
        <v>79</v>
      </c>
      <c r="C27" s="160"/>
      <c r="D27" s="129"/>
      <c r="E27" s="211"/>
      <c r="F27" s="249"/>
      <c r="G27" s="132"/>
      <c r="H27" s="132"/>
      <c r="I27" s="151"/>
    </row>
    <row r="28" spans="2:9" x14ac:dyDescent="0.25">
      <c r="B28" s="533" t="s">
        <v>11</v>
      </c>
      <c r="C28" s="534"/>
      <c r="D28" s="135" t="s">
        <v>65</v>
      </c>
      <c r="E28" s="248" t="s">
        <v>75</v>
      </c>
      <c r="F28" s="135" t="s">
        <v>76</v>
      </c>
      <c r="G28" s="534" t="s">
        <v>77</v>
      </c>
      <c r="H28" s="535"/>
      <c r="I28" s="162"/>
    </row>
    <row r="29" spans="2:9" x14ac:dyDescent="0.25">
      <c r="B29" s="536"/>
      <c r="C29" s="537"/>
      <c r="D29" s="140"/>
      <c r="E29" s="164"/>
      <c r="F29" s="320"/>
      <c r="G29" s="566"/>
      <c r="H29" s="567"/>
      <c r="I29" s="162"/>
    </row>
    <row r="30" spans="2:9" ht="14.4" thickBot="1" x14ac:dyDescent="0.3">
      <c r="B30" s="605"/>
      <c r="C30" s="606"/>
      <c r="D30" s="145"/>
      <c r="E30" s="208"/>
      <c r="F30" s="256"/>
      <c r="G30" s="607"/>
      <c r="H30" s="608"/>
      <c r="I30" s="151"/>
    </row>
    <row r="31" spans="2:9" ht="14.4" thickBot="1" x14ac:dyDescent="0.3">
      <c r="B31" s="172"/>
      <c r="C31" s="173"/>
      <c r="D31" s="174"/>
      <c r="E31" s="246"/>
      <c r="F31" s="245"/>
      <c r="G31" s="593" t="s">
        <v>71</v>
      </c>
      <c r="H31" s="594"/>
      <c r="I31" s="150">
        <f>ROUND(SUM(G29:H30),0)</f>
        <v>0</v>
      </c>
    </row>
    <row r="32" spans="2:9" ht="14.4" thickBot="1" x14ac:dyDescent="0.3">
      <c r="B32" s="148"/>
      <c r="C32" s="132"/>
      <c r="D32" s="129"/>
      <c r="E32" s="244"/>
      <c r="F32" s="243"/>
      <c r="G32" s="132"/>
      <c r="H32" s="179"/>
      <c r="I32" s="368"/>
    </row>
    <row r="33" spans="2:9" s="381" customFormat="1" ht="20.100000000000001" customHeight="1" thickBot="1" x14ac:dyDescent="0.35">
      <c r="B33" s="367"/>
      <c r="C33" s="366"/>
      <c r="D33" s="366"/>
      <c r="E33" s="365"/>
      <c r="F33" s="866" t="s">
        <v>80</v>
      </c>
      <c r="G33" s="866"/>
      <c r="H33" s="867"/>
      <c r="I33" s="364">
        <f>+(SUM(I13:I31))</f>
        <v>145388.22624086187</v>
      </c>
    </row>
    <row r="34" spans="2:9" ht="15" customHeight="1" thickBot="1" x14ac:dyDescent="0.3">
      <c r="B34" s="186"/>
      <c r="C34" s="187"/>
      <c r="D34" s="188"/>
      <c r="E34" s="549" t="s">
        <v>86</v>
      </c>
      <c r="F34" s="550"/>
      <c r="G34" s="550"/>
      <c r="H34" s="550"/>
      <c r="I34" s="203">
        <f>+SUM(I35:I38)</f>
        <v>43543.77375913813</v>
      </c>
    </row>
    <row r="35" spans="2:9" ht="13.5" customHeight="1" x14ac:dyDescent="0.25">
      <c r="B35" s="196"/>
      <c r="C35" s="197"/>
      <c r="D35" s="193"/>
      <c r="E35" s="551" t="s">
        <v>87</v>
      </c>
      <c r="F35" s="552"/>
      <c r="G35" s="553"/>
      <c r="H35" s="204">
        <v>0.23</v>
      </c>
      <c r="I35" s="205">
        <f>I33*H35</f>
        <v>33439.292035398234</v>
      </c>
    </row>
    <row r="36" spans="2:9" x14ac:dyDescent="0.25">
      <c r="B36" s="196"/>
      <c r="C36" s="197"/>
      <c r="D36" s="193"/>
      <c r="E36" s="521" t="s">
        <v>88</v>
      </c>
      <c r="F36" s="522"/>
      <c r="G36" s="523"/>
      <c r="H36" s="206">
        <v>0.01</v>
      </c>
      <c r="I36" s="207">
        <f>I33*H36</f>
        <v>1453.8822624086188</v>
      </c>
    </row>
    <row r="37" spans="2:9" x14ac:dyDescent="0.25">
      <c r="B37" s="196"/>
      <c r="C37" s="197"/>
      <c r="D37" s="193"/>
      <c r="E37" s="521" t="s">
        <v>89</v>
      </c>
      <c r="F37" s="522"/>
      <c r="G37" s="523"/>
      <c r="H37" s="206">
        <v>0.05</v>
      </c>
      <c r="I37" s="207">
        <f>I33*H37</f>
        <v>7269.4113120430939</v>
      </c>
    </row>
    <row r="38" spans="2:9" ht="14.4" thickBot="1" x14ac:dyDescent="0.3">
      <c r="B38" s="196"/>
      <c r="C38" s="197"/>
      <c r="D38" s="193"/>
      <c r="E38" s="544" t="s">
        <v>90</v>
      </c>
      <c r="F38" s="545"/>
      <c r="G38" s="546"/>
      <c r="H38" s="209">
        <v>0.19</v>
      </c>
      <c r="I38" s="207">
        <f>H38*I37</f>
        <v>1381.1881492881878</v>
      </c>
    </row>
    <row r="39" spans="2:9" ht="14.4" thickBot="1" x14ac:dyDescent="0.3">
      <c r="B39" s="196"/>
      <c r="C39" s="197"/>
      <c r="D39" s="193"/>
      <c r="E39" s="547" t="s">
        <v>91</v>
      </c>
      <c r="F39" s="548"/>
      <c r="G39" s="548"/>
      <c r="H39" s="548"/>
      <c r="I39" s="210">
        <f>ROUND(I33+I34,0)</f>
        <v>188932</v>
      </c>
    </row>
    <row r="40" spans="2:9" x14ac:dyDescent="0.25">
      <c r="B40" s="186"/>
      <c r="C40" s="187"/>
      <c r="D40" s="188"/>
      <c r="E40" s="246"/>
      <c r="F40" s="149"/>
      <c r="G40" s="149"/>
      <c r="H40" s="149"/>
      <c r="I40" s="189"/>
    </row>
    <row r="41" spans="2:9" x14ac:dyDescent="0.25">
      <c r="B41" s="196"/>
      <c r="C41" s="197"/>
      <c r="D41" s="193"/>
      <c r="E41" s="211"/>
      <c r="F41" s="212"/>
      <c r="G41" s="212"/>
      <c r="H41" s="212"/>
      <c r="I41" s="213"/>
    </row>
    <row r="42" spans="2:9" x14ac:dyDescent="0.25">
      <c r="B42" s="191"/>
      <c r="C42" s="192"/>
      <c r="D42" s="193"/>
      <c r="E42" s="211"/>
      <c r="F42" s="194"/>
      <c r="G42" s="194"/>
      <c r="H42" s="194"/>
      <c r="I42" s="195"/>
    </row>
    <row r="43" spans="2:9" x14ac:dyDescent="0.25">
      <c r="B43" s="196" t="s">
        <v>81</v>
      </c>
      <c r="C43" s="197"/>
      <c r="D43" s="193"/>
      <c r="E43" s="211"/>
      <c r="F43" s="632" t="s">
        <v>82</v>
      </c>
      <c r="G43" s="632"/>
      <c r="H43" s="632"/>
      <c r="I43" s="633"/>
    </row>
    <row r="44" spans="2:9" ht="14.4" thickBot="1" x14ac:dyDescent="0.3">
      <c r="B44" s="181" t="s">
        <v>83</v>
      </c>
      <c r="C44" s="182"/>
      <c r="D44" s="183"/>
      <c r="E44" s="242"/>
      <c r="F44" s="570" t="s">
        <v>84</v>
      </c>
      <c r="G44" s="570"/>
      <c r="H44" s="570"/>
      <c r="I44" s="571"/>
    </row>
    <row r="45" spans="2:9" ht="17.25" customHeight="1" thickBot="1" x14ac:dyDescent="0.3"/>
    <row r="46" spans="2:9" ht="38.25" customHeight="1" x14ac:dyDescent="0.25">
      <c r="B46" s="560" t="str">
        <f>+'[2]2- COMP BASICA'!$B$2</f>
        <v>REPARACIONES LOCATIVAS LABORATORIO GENETICA REGIONAL NOR OCCIDENTE DEL INSTITUTO NACIONAL DE MEDICINA LEGAL Y CIENCIAS FORENSES.</v>
      </c>
      <c r="C46" s="561"/>
      <c r="D46" s="561"/>
      <c r="E46" s="561"/>
      <c r="F46" s="561"/>
      <c r="G46" s="561"/>
      <c r="H46" s="271" t="s">
        <v>62</v>
      </c>
      <c r="I46" s="331" t="str">
        <f>+'[2]BASE DEL PRESUPUESTO'!$D$151</f>
        <v>ELEMENTOS METALICOS Y ACERO DE REFUERZO</v>
      </c>
    </row>
    <row r="47" spans="2:9" x14ac:dyDescent="0.25">
      <c r="B47" s="562"/>
      <c r="C47" s="563"/>
      <c r="D47" s="563"/>
      <c r="E47" s="563"/>
      <c r="F47" s="563"/>
      <c r="G47" s="563"/>
      <c r="H47" s="269" t="s">
        <v>63</v>
      </c>
      <c r="I47" s="268" t="str">
        <f>+'[2]BASE DEL PRESUPUESTO'!C153</f>
        <v>9.2</v>
      </c>
    </row>
    <row r="48" spans="2:9" ht="51" customHeight="1" thickBot="1" x14ac:dyDescent="0.3">
      <c r="B48" s="267" t="s">
        <v>64</v>
      </c>
      <c r="C48" s="564" t="str">
        <f>+'[2]BASE DEL PRESUPUESTO'!D153</f>
        <v>Suministro e instalación de acero para refuerzo de estructura de cubierta y estructuras de apoyo estractores cabinas; incluye platinas, pernos, soldaduras,  cortes, armado, anclado a muros y culatas, anticorrosivo 2 manos y todos los trabajos y elementos necesarios para su ejecución y uso.</v>
      </c>
      <c r="D48" s="565"/>
      <c r="E48" s="565"/>
      <c r="F48" s="565"/>
      <c r="G48" s="565"/>
      <c r="H48" s="266" t="s">
        <v>65</v>
      </c>
      <c r="I48" s="338" t="str">
        <f>+'[2]BASE DEL PRESUPUESTO'!E153</f>
        <v>KG</v>
      </c>
    </row>
    <row r="49" spans="2:9" x14ac:dyDescent="0.25">
      <c r="B49" s="264"/>
      <c r="C49" s="129"/>
      <c r="D49" s="129"/>
      <c r="E49" s="263"/>
      <c r="F49" s="262"/>
      <c r="G49" s="129"/>
      <c r="H49" s="129"/>
      <c r="I49" s="144"/>
    </row>
    <row r="50" spans="2:9" ht="14.4" thickBot="1" x14ac:dyDescent="0.3">
      <c r="B50" s="128" t="s">
        <v>66</v>
      </c>
      <c r="C50" s="129"/>
      <c r="D50" s="129"/>
      <c r="E50" s="244"/>
      <c r="F50" s="243"/>
      <c r="G50" s="132"/>
      <c r="H50" s="132"/>
      <c r="I50" s="133"/>
    </row>
    <row r="51" spans="2:9" x14ac:dyDescent="0.25">
      <c r="B51" s="533" t="s">
        <v>11</v>
      </c>
      <c r="C51" s="534"/>
      <c r="D51" s="135" t="s">
        <v>65</v>
      </c>
      <c r="E51" s="235" t="s">
        <v>67</v>
      </c>
      <c r="F51" s="225" t="s">
        <v>68</v>
      </c>
      <c r="G51" s="534" t="s">
        <v>69</v>
      </c>
      <c r="H51" s="535"/>
      <c r="I51" s="138"/>
    </row>
    <row r="52" spans="2:9" x14ac:dyDescent="0.25">
      <c r="B52" s="574" t="s">
        <v>28</v>
      </c>
      <c r="C52" s="575"/>
      <c r="D52" s="140" t="s">
        <v>29</v>
      </c>
      <c r="E52" s="241">
        <v>1</v>
      </c>
      <c r="F52" s="240">
        <f>+(G72*10%)</f>
        <v>342.40000000000003</v>
      </c>
      <c r="G52" s="566">
        <f t="shared" ref="G52:G57" si="0">E52*F52</f>
        <v>342.40000000000003</v>
      </c>
      <c r="H52" s="567"/>
      <c r="I52" s="144"/>
    </row>
    <row r="53" spans="2:9" x14ac:dyDescent="0.25">
      <c r="B53" s="603" t="str">
        <f>+'[2]2- COMP BASICA'!$B$518</f>
        <v>ANDAMIOS TUBULAR - 2 SECCIONES, 2 CRUCETAS, 1 PLANCHON</v>
      </c>
      <c r="C53" s="604"/>
      <c r="D53" s="304" t="s">
        <v>94</v>
      </c>
      <c r="E53" s="380">
        <v>0.125</v>
      </c>
      <c r="F53" s="378">
        <f>+'[2]2- COMP BASICA'!$R$518</f>
        <v>3926.1846867908616</v>
      </c>
      <c r="G53" s="566">
        <f t="shared" si="0"/>
        <v>490.7730858488577</v>
      </c>
      <c r="H53" s="567"/>
      <c r="I53" s="144"/>
    </row>
    <row r="54" spans="2:9" x14ac:dyDescent="0.25">
      <c r="B54" s="603" t="str">
        <f>+'[2]2- COMP BASICA'!$B$534</f>
        <v>PULIDORA ELECTRICA 9"</v>
      </c>
      <c r="C54" s="604"/>
      <c r="D54" s="304" t="s">
        <v>94</v>
      </c>
      <c r="E54" s="380">
        <v>0.01</v>
      </c>
      <c r="F54" s="378">
        <f>+'[2]2- COMP BASICA'!$R$534</f>
        <v>31628.671801107961</v>
      </c>
      <c r="G54" s="566">
        <f t="shared" si="0"/>
        <v>316.28671801107964</v>
      </c>
      <c r="H54" s="567"/>
      <c r="I54" s="144"/>
    </row>
    <row r="55" spans="2:9" x14ac:dyDescent="0.25">
      <c r="B55" s="603" t="str">
        <f>+'[2]2- COMP BASICA'!$B$540</f>
        <v>COMPRESOR  PINTURA REDONDO</v>
      </c>
      <c r="C55" s="604"/>
      <c r="D55" s="304" t="s">
        <v>94</v>
      </c>
      <c r="E55" s="379">
        <v>5.0000000000000001E-3</v>
      </c>
      <c r="F55" s="378">
        <f>+'[2]2- COMP BASICA'!$R$540</f>
        <v>43618.082242084958</v>
      </c>
      <c r="G55" s="566">
        <f t="shared" si="0"/>
        <v>218.0904112104248</v>
      </c>
      <c r="H55" s="567"/>
      <c r="I55" s="144"/>
    </row>
    <row r="56" spans="2:9" x14ac:dyDescent="0.25">
      <c r="B56" s="603" t="str">
        <f>+'[2]2- COMP BASICA'!$B$553</f>
        <v>TRONZADORA</v>
      </c>
      <c r="C56" s="604"/>
      <c r="D56" s="304" t="s">
        <v>94</v>
      </c>
      <c r="E56" s="379">
        <v>5.0000000000000001E-3</v>
      </c>
      <c r="F56" s="378">
        <f>+'[2]2- COMP BASICA'!$R$553</f>
        <v>21970.070397218933</v>
      </c>
      <c r="G56" s="566">
        <f t="shared" si="0"/>
        <v>109.85035198609467</v>
      </c>
      <c r="H56" s="567"/>
      <c r="I56" s="144"/>
    </row>
    <row r="57" spans="2:9" ht="14.4" thickBot="1" x14ac:dyDescent="0.3">
      <c r="B57" s="814" t="str">
        <f>+'[2]2- COMP BASICA'!$B$554</f>
        <v>EQUIPO SOLDADURA DE ARCO</v>
      </c>
      <c r="C57" s="815"/>
      <c r="D57" s="145" t="s">
        <v>94</v>
      </c>
      <c r="E57" s="237">
        <v>0.01</v>
      </c>
      <c r="F57" s="236">
        <f>+'[2]2- COMP BASICA'!$R$554</f>
        <v>48277.610542065049</v>
      </c>
      <c r="G57" s="581">
        <f t="shared" si="0"/>
        <v>482.77610542065048</v>
      </c>
      <c r="H57" s="582"/>
      <c r="I57" s="133"/>
    </row>
    <row r="58" spans="2:9" ht="14.4" thickBot="1" x14ac:dyDescent="0.3">
      <c r="B58" s="377"/>
      <c r="C58" s="173"/>
      <c r="D58" s="174"/>
      <c r="E58" s="221"/>
      <c r="F58" s="220"/>
      <c r="G58" s="593" t="s">
        <v>71</v>
      </c>
      <c r="H58" s="594"/>
      <c r="I58" s="150">
        <f>+(SUM(G52:H57))</f>
        <v>1960.1766724771076</v>
      </c>
    </row>
    <row r="59" spans="2:9" ht="14.4" thickBot="1" x14ac:dyDescent="0.3">
      <c r="B59" s="128" t="s">
        <v>72</v>
      </c>
      <c r="C59" s="132"/>
      <c r="D59" s="129"/>
      <c r="E59" s="244"/>
      <c r="F59" s="243"/>
      <c r="G59" s="132"/>
      <c r="H59" s="132"/>
      <c r="I59" s="151"/>
    </row>
    <row r="60" spans="2:9" x14ac:dyDescent="0.25">
      <c r="B60" s="533" t="s">
        <v>11</v>
      </c>
      <c r="C60" s="534"/>
      <c r="D60" s="135" t="s">
        <v>65</v>
      </c>
      <c r="E60" s="235" t="s">
        <v>67</v>
      </c>
      <c r="F60" s="225" t="s">
        <v>68</v>
      </c>
      <c r="G60" s="534" t="s">
        <v>69</v>
      </c>
      <c r="H60" s="535"/>
      <c r="I60" s="152"/>
    </row>
    <row r="61" spans="2:9" ht="15" customHeight="1" x14ac:dyDescent="0.25">
      <c r="B61" s="625" t="str">
        <f>+'[2]2- COMP BASICA'!B55</f>
        <v>ACERO DE CONSTRUCCION (perfiles)</v>
      </c>
      <c r="C61" s="626"/>
      <c r="D61" s="153" t="s">
        <v>130</v>
      </c>
      <c r="E61" s="376">
        <v>1.05</v>
      </c>
      <c r="F61" s="240">
        <f>+'[2]2- COMP BASICA'!R55</f>
        <v>5824.4963730781046</v>
      </c>
      <c r="G61" s="566">
        <f t="shared" ref="G61:G68" si="1">ROUND(E61*F61,0)</f>
        <v>6116</v>
      </c>
      <c r="H61" s="567"/>
      <c r="I61" s="152"/>
    </row>
    <row r="62" spans="2:9" ht="15" customHeight="1" x14ac:dyDescent="0.25">
      <c r="B62" s="625" t="str">
        <f>+'[2]2- COMP BASICA'!B56</f>
        <v>PLATINA EN ACERO</v>
      </c>
      <c r="C62" s="626"/>
      <c r="D62" s="153" t="s">
        <v>130</v>
      </c>
      <c r="E62" s="376">
        <v>0.02</v>
      </c>
      <c r="F62" s="240">
        <f>+'[2]2- COMP BASICA'!R56</f>
        <v>5824.4963730781046</v>
      </c>
      <c r="G62" s="566">
        <f t="shared" si="1"/>
        <v>116</v>
      </c>
      <c r="H62" s="567"/>
      <c r="I62" s="152"/>
    </row>
    <row r="63" spans="2:9" ht="15" customHeight="1" x14ac:dyDescent="0.25">
      <c r="B63" s="625" t="str">
        <f>+'[2]2- COMP BASICA'!B66</f>
        <v>MALLA EXPANDIDA CAL 12* H 30 MM DE 1,22* 25M</v>
      </c>
      <c r="C63" s="626"/>
      <c r="D63" s="153" t="s">
        <v>105</v>
      </c>
      <c r="E63" s="376">
        <v>0.03</v>
      </c>
      <c r="F63" s="240">
        <f>+'[2]2- COMP BASICA'!R66</f>
        <v>72760.482062724128</v>
      </c>
      <c r="G63" s="566">
        <f t="shared" si="1"/>
        <v>2183</v>
      </c>
      <c r="H63" s="567"/>
      <c r="I63" s="152"/>
    </row>
    <row r="64" spans="2:9" ht="15" customHeight="1" x14ac:dyDescent="0.25">
      <c r="B64" s="625" t="str">
        <f>+'[2]2- COMP BASICA'!B68</f>
        <v>Soldadura HO E-6013 1/8  5Kg</v>
      </c>
      <c r="C64" s="626"/>
      <c r="D64" s="153" t="s">
        <v>130</v>
      </c>
      <c r="E64" s="376">
        <v>0.05</v>
      </c>
      <c r="F64" s="240">
        <f>+'[2]2- COMP BASICA'!R68</f>
        <v>16086.817563683442</v>
      </c>
      <c r="G64" s="566">
        <f t="shared" si="1"/>
        <v>804</v>
      </c>
      <c r="H64" s="567"/>
      <c r="I64" s="152"/>
    </row>
    <row r="65" spans="2:9" ht="15" customHeight="1" x14ac:dyDescent="0.25">
      <c r="B65" s="625" t="str">
        <f>+'[2]2- COMP BASICA'!B557</f>
        <v>Disco Abrasivo corte Metal 9" x 1/8"</v>
      </c>
      <c r="C65" s="626"/>
      <c r="D65" s="153" t="s">
        <v>105</v>
      </c>
      <c r="E65" s="376">
        <v>0.05</v>
      </c>
      <c r="F65" s="240">
        <f>+'[2]2- COMP BASICA'!R557</f>
        <v>15500</v>
      </c>
      <c r="G65" s="566">
        <f t="shared" si="1"/>
        <v>775</v>
      </c>
      <c r="H65" s="567"/>
      <c r="I65" s="152"/>
    </row>
    <row r="66" spans="2:9" ht="15" customHeight="1" x14ac:dyDescent="0.25">
      <c r="B66" s="625" t="str">
        <f>+'[2]2- COMP BASICA'!B69</f>
        <v>Disco Abrasivo Desbaste Metal 7 X 1/4</v>
      </c>
      <c r="C66" s="626"/>
      <c r="D66" s="153" t="s">
        <v>105</v>
      </c>
      <c r="E66" s="376">
        <v>0.05</v>
      </c>
      <c r="F66" s="240">
        <f>+'[2]2- COMP BASICA'!R69</f>
        <v>12757.350822173074</v>
      </c>
      <c r="G66" s="566">
        <f t="shared" si="1"/>
        <v>638</v>
      </c>
      <c r="H66" s="567"/>
      <c r="I66" s="152"/>
    </row>
    <row r="67" spans="2:9" ht="13.95" customHeight="1" x14ac:dyDescent="0.25">
      <c r="B67" s="625" t="str">
        <f>+'[2]2- COMP BASICA'!B420</f>
        <v>ANTICORROSIVO GRIS</v>
      </c>
      <c r="C67" s="626"/>
      <c r="D67" s="153" t="s">
        <v>129</v>
      </c>
      <c r="E67" s="376">
        <v>5.0000000000000001E-3</v>
      </c>
      <c r="F67" s="240">
        <f>+'[2]2- COMP BASICA'!R420</f>
        <v>68675.292022279842</v>
      </c>
      <c r="G67" s="566">
        <f t="shared" si="1"/>
        <v>343</v>
      </c>
      <c r="H67" s="567"/>
      <c r="I67" s="152"/>
    </row>
    <row r="68" spans="2:9" ht="14.4" customHeight="1" thickBot="1" x14ac:dyDescent="0.3">
      <c r="B68" s="540" t="str">
        <f>+'[2]2- COMP BASICA'!B421</f>
        <v>ESMALTE NEGRO/BLANCO MATE EXTERIOR</v>
      </c>
      <c r="C68" s="541"/>
      <c r="D68" s="258" t="s">
        <v>129</v>
      </c>
      <c r="E68" s="232">
        <v>5.0000000000000001E-3</v>
      </c>
      <c r="F68" s="288">
        <f>+'[2]2- COMP BASICA'!R421</f>
        <v>95307.520590522909</v>
      </c>
      <c r="G68" s="581">
        <f t="shared" si="1"/>
        <v>477</v>
      </c>
      <c r="H68" s="582"/>
      <c r="I68" s="151"/>
    </row>
    <row r="69" spans="2:9" ht="15" customHeight="1" thickBot="1" x14ac:dyDescent="0.3">
      <c r="B69" s="868"/>
      <c r="C69" s="869"/>
      <c r="D69" s="375"/>
      <c r="E69" s="374"/>
      <c r="F69" s="373"/>
      <c r="G69" s="554" t="s">
        <v>71</v>
      </c>
      <c r="H69" s="555"/>
      <c r="I69" s="150">
        <f>+SUM(G61:H68)</f>
        <v>11452</v>
      </c>
    </row>
    <row r="70" spans="2:9" ht="15" customHeight="1" thickBot="1" x14ac:dyDescent="0.3">
      <c r="B70" s="870"/>
      <c r="C70" s="871"/>
      <c r="D70" s="372"/>
      <c r="E70" s="371"/>
      <c r="F70" s="370"/>
      <c r="G70" s="309"/>
      <c r="H70" s="132"/>
      <c r="I70" s="151"/>
    </row>
    <row r="71" spans="2:9" x14ac:dyDescent="0.25">
      <c r="B71" s="533" t="s">
        <v>11</v>
      </c>
      <c r="C71" s="534"/>
      <c r="D71" s="135" t="s">
        <v>65</v>
      </c>
      <c r="E71" s="225" t="s">
        <v>75</v>
      </c>
      <c r="F71" s="135" t="s">
        <v>76</v>
      </c>
      <c r="G71" s="534" t="s">
        <v>77</v>
      </c>
      <c r="H71" s="535"/>
      <c r="I71" s="162"/>
    </row>
    <row r="72" spans="2:9" x14ac:dyDescent="0.25">
      <c r="B72" s="536" t="str">
        <f>+'[2]1- CUADRILLAS'!A$42</f>
        <v>CUADRILLA AA (ALBAÑILERIA)</v>
      </c>
      <c r="C72" s="537"/>
      <c r="D72" s="163" t="s">
        <v>78</v>
      </c>
      <c r="E72" s="164">
        <f>+'[2]1- CUADRILLAS'!D$42</f>
        <v>42800</v>
      </c>
      <c r="F72" s="199">
        <v>0.08</v>
      </c>
      <c r="G72" s="572">
        <f>F72*E72</f>
        <v>3424</v>
      </c>
      <c r="H72" s="573"/>
      <c r="I72" s="151"/>
    </row>
    <row r="73" spans="2:9" ht="14.4" thickBot="1" x14ac:dyDescent="0.3">
      <c r="B73" s="814" t="str">
        <f>+'[2]1- CUADRILLAS'!A51</f>
        <v>CUADRILLA SOLDADURA</v>
      </c>
      <c r="C73" s="815"/>
      <c r="D73" s="166" t="s">
        <v>78</v>
      </c>
      <c r="E73" s="247">
        <f>+'[2]1- CUADRILLAS'!D$51</f>
        <v>85600</v>
      </c>
      <c r="F73" s="171">
        <v>0.11086568534731187</v>
      </c>
      <c r="G73" s="816">
        <f>F73*E73</f>
        <v>9490.1026657298953</v>
      </c>
      <c r="H73" s="817"/>
      <c r="I73" s="369"/>
    </row>
    <row r="74" spans="2:9" ht="14.4" thickBot="1" x14ac:dyDescent="0.3">
      <c r="B74" s="169"/>
      <c r="C74" s="132"/>
      <c r="D74" s="129"/>
      <c r="E74" s="211"/>
      <c r="F74" s="249"/>
      <c r="G74" s="554" t="s">
        <v>71</v>
      </c>
      <c r="H74" s="555"/>
      <c r="I74" s="150">
        <f>+(SUM(G72:H73))</f>
        <v>12914.102665729895</v>
      </c>
    </row>
    <row r="75" spans="2:9" ht="14.4" thickBot="1" x14ac:dyDescent="0.3">
      <c r="B75" s="128" t="s">
        <v>79</v>
      </c>
      <c r="C75" s="160"/>
      <c r="D75" s="129"/>
      <c r="E75" s="211"/>
      <c r="F75" s="249"/>
      <c r="G75" s="132"/>
      <c r="H75" s="132"/>
      <c r="I75" s="151"/>
    </row>
    <row r="76" spans="2:9" x14ac:dyDescent="0.25">
      <c r="B76" s="533" t="s">
        <v>11</v>
      </c>
      <c r="C76" s="534"/>
      <c r="D76" s="135" t="s">
        <v>65</v>
      </c>
      <c r="E76" s="248" t="s">
        <v>75</v>
      </c>
      <c r="F76" s="135" t="s">
        <v>76</v>
      </c>
      <c r="G76" s="534" t="s">
        <v>77</v>
      </c>
      <c r="H76" s="535"/>
      <c r="I76" s="162"/>
    </row>
    <row r="77" spans="2:9" x14ac:dyDescent="0.25">
      <c r="B77" s="536"/>
      <c r="C77" s="537"/>
      <c r="D77" s="140"/>
      <c r="E77" s="164"/>
      <c r="F77" s="320"/>
      <c r="G77" s="566"/>
      <c r="H77" s="567"/>
      <c r="I77" s="162"/>
    </row>
    <row r="78" spans="2:9" ht="14.4" thickBot="1" x14ac:dyDescent="0.3">
      <c r="B78" s="605"/>
      <c r="C78" s="606"/>
      <c r="D78" s="145"/>
      <c r="E78" s="208"/>
      <c r="F78" s="256"/>
      <c r="G78" s="607"/>
      <c r="H78" s="608"/>
      <c r="I78" s="151"/>
    </row>
    <row r="79" spans="2:9" ht="14.4" thickBot="1" x14ac:dyDescent="0.3">
      <c r="B79" s="172"/>
      <c r="C79" s="173"/>
      <c r="D79" s="174"/>
      <c r="E79" s="246"/>
      <c r="F79" s="245"/>
      <c r="G79" s="593" t="s">
        <v>71</v>
      </c>
      <c r="H79" s="594"/>
      <c r="I79" s="150">
        <f>ROUND(SUM(G77:H78),0)</f>
        <v>0</v>
      </c>
    </row>
    <row r="80" spans="2:9" ht="14.4" thickBot="1" x14ac:dyDescent="0.3">
      <c r="B80" s="148"/>
      <c r="C80" s="132"/>
      <c r="D80" s="129"/>
      <c r="E80" s="244"/>
      <c r="F80" s="243"/>
      <c r="G80" s="132"/>
      <c r="H80" s="179"/>
      <c r="I80" s="368"/>
    </row>
    <row r="81" spans="2:9" ht="14.4" thickBot="1" x14ac:dyDescent="0.3">
      <c r="B81" s="367"/>
      <c r="C81" s="366"/>
      <c r="D81" s="366"/>
      <c r="E81" s="365"/>
      <c r="F81" s="866" t="s">
        <v>80</v>
      </c>
      <c r="G81" s="866"/>
      <c r="H81" s="867"/>
      <c r="I81" s="364">
        <f>+SUM(I58:I79)</f>
        <v>26326.279338207001</v>
      </c>
    </row>
    <row r="82" spans="2:9" ht="15" customHeight="1" thickBot="1" x14ac:dyDescent="0.3">
      <c r="B82" s="186"/>
      <c r="C82" s="187"/>
      <c r="D82" s="188"/>
      <c r="E82" s="549" t="s">
        <v>86</v>
      </c>
      <c r="F82" s="550"/>
      <c r="G82" s="550"/>
      <c r="H82" s="550"/>
      <c r="I82" s="203">
        <f>+SUM(I83:I86)</f>
        <v>7884.7206617929978</v>
      </c>
    </row>
    <row r="83" spans="2:9" ht="13.5" customHeight="1" x14ac:dyDescent="0.25">
      <c r="B83" s="196"/>
      <c r="C83" s="197"/>
      <c r="D83" s="193"/>
      <c r="E83" s="551" t="s">
        <v>87</v>
      </c>
      <c r="F83" s="552"/>
      <c r="G83" s="553"/>
      <c r="H83" s="204">
        <v>0.23</v>
      </c>
      <c r="I83" s="205">
        <f>I81*H83</f>
        <v>6055.0442477876104</v>
      </c>
    </row>
    <row r="84" spans="2:9" x14ac:dyDescent="0.25">
      <c r="B84" s="196"/>
      <c r="C84" s="197"/>
      <c r="D84" s="193"/>
      <c r="E84" s="521" t="s">
        <v>88</v>
      </c>
      <c r="F84" s="522"/>
      <c r="G84" s="523"/>
      <c r="H84" s="206">
        <v>0.01</v>
      </c>
      <c r="I84" s="207">
        <f>I81*H84</f>
        <v>263.26279338207002</v>
      </c>
    </row>
    <row r="85" spans="2:9" x14ac:dyDescent="0.25">
      <c r="B85" s="196"/>
      <c r="C85" s="197"/>
      <c r="D85" s="193"/>
      <c r="E85" s="521" t="s">
        <v>89</v>
      </c>
      <c r="F85" s="522"/>
      <c r="G85" s="523"/>
      <c r="H85" s="206">
        <v>0.05</v>
      </c>
      <c r="I85" s="207">
        <f>I81*H85</f>
        <v>1316.3139669103502</v>
      </c>
    </row>
    <row r="86" spans="2:9" ht="14.4" thickBot="1" x14ac:dyDescent="0.3">
      <c r="B86" s="196"/>
      <c r="C86" s="197"/>
      <c r="D86" s="193"/>
      <c r="E86" s="544" t="s">
        <v>90</v>
      </c>
      <c r="F86" s="545"/>
      <c r="G86" s="546"/>
      <c r="H86" s="209">
        <v>0.19</v>
      </c>
      <c r="I86" s="207">
        <f>H86*I85</f>
        <v>250.09965371296656</v>
      </c>
    </row>
    <row r="87" spans="2:9" ht="14.4" thickBot="1" x14ac:dyDescent="0.3">
      <c r="B87" s="196"/>
      <c r="C87" s="197"/>
      <c r="D87" s="193"/>
      <c r="E87" s="547" t="s">
        <v>91</v>
      </c>
      <c r="F87" s="548"/>
      <c r="G87" s="548"/>
      <c r="H87" s="548"/>
      <c r="I87" s="210">
        <f>ROUND(I81+I82,0)</f>
        <v>34211</v>
      </c>
    </row>
    <row r="88" spans="2:9" x14ac:dyDescent="0.25">
      <c r="B88" s="196"/>
      <c r="C88" s="197"/>
      <c r="D88" s="193"/>
      <c r="E88" s="246"/>
      <c r="F88" s="149"/>
      <c r="G88" s="149"/>
      <c r="H88" s="149"/>
      <c r="I88" s="189"/>
    </row>
    <row r="89" spans="2:9" x14ac:dyDescent="0.25">
      <c r="B89" s="196"/>
      <c r="C89" s="197"/>
      <c r="D89" s="193"/>
      <c r="E89" s="211"/>
      <c r="F89" s="212"/>
      <c r="G89" s="212"/>
      <c r="H89" s="212"/>
      <c r="I89" s="213"/>
    </row>
    <row r="90" spans="2:9" x14ac:dyDescent="0.25">
      <c r="B90" s="191"/>
      <c r="C90" s="192"/>
      <c r="D90" s="193"/>
      <c r="E90" s="211"/>
      <c r="F90" s="194"/>
      <c r="G90" s="194"/>
      <c r="H90" s="194"/>
      <c r="I90" s="195"/>
    </row>
    <row r="91" spans="2:9" x14ac:dyDescent="0.25">
      <c r="B91" s="196" t="s">
        <v>81</v>
      </c>
      <c r="C91" s="197"/>
      <c r="D91" s="193"/>
      <c r="E91" s="211"/>
      <c r="F91" s="632" t="s">
        <v>82</v>
      </c>
      <c r="G91" s="632"/>
      <c r="H91" s="632"/>
      <c r="I91" s="633"/>
    </row>
    <row r="92" spans="2:9" ht="14.4" thickBot="1" x14ac:dyDescent="0.3">
      <c r="B92" s="181" t="s">
        <v>83</v>
      </c>
      <c r="C92" s="182"/>
      <c r="D92" s="183"/>
      <c r="E92" s="242"/>
      <c r="F92" s="570" t="s">
        <v>84</v>
      </c>
      <c r="G92" s="570"/>
      <c r="H92" s="570"/>
      <c r="I92" s="571"/>
    </row>
  </sheetData>
  <mergeCells count="112">
    <mergeCell ref="B9:C9"/>
    <mergeCell ref="G9:H9"/>
    <mergeCell ref="B10:C10"/>
    <mergeCell ref="G10:H10"/>
    <mergeCell ref="B11:C11"/>
    <mergeCell ref="G11:H11"/>
    <mergeCell ref="B2:G3"/>
    <mergeCell ref="C4:G4"/>
    <mergeCell ref="B7:C7"/>
    <mergeCell ref="G7:H7"/>
    <mergeCell ref="B8:C8"/>
    <mergeCell ref="G8:H8"/>
    <mergeCell ref="B17:C17"/>
    <mergeCell ref="G17:H17"/>
    <mergeCell ref="B18:C18"/>
    <mergeCell ref="G18:H18"/>
    <mergeCell ref="B19:C19"/>
    <mergeCell ref="G19:H19"/>
    <mergeCell ref="B12:C12"/>
    <mergeCell ref="G12:H12"/>
    <mergeCell ref="G13:H13"/>
    <mergeCell ref="B15:C15"/>
    <mergeCell ref="G15:H15"/>
    <mergeCell ref="B16:C16"/>
    <mergeCell ref="G16:H16"/>
    <mergeCell ref="B25:C25"/>
    <mergeCell ref="G25:H25"/>
    <mergeCell ref="G26:H26"/>
    <mergeCell ref="B28:C28"/>
    <mergeCell ref="G28:H28"/>
    <mergeCell ref="B29:C29"/>
    <mergeCell ref="G29:H29"/>
    <mergeCell ref="B20:C20"/>
    <mergeCell ref="G20:H20"/>
    <mergeCell ref="G21:H21"/>
    <mergeCell ref="B23:C23"/>
    <mergeCell ref="G23:H23"/>
    <mergeCell ref="B24:C24"/>
    <mergeCell ref="G24:H24"/>
    <mergeCell ref="B30:C30"/>
    <mergeCell ref="G30:H30"/>
    <mergeCell ref="G31:H31"/>
    <mergeCell ref="F33:H33"/>
    <mergeCell ref="F43:I43"/>
    <mergeCell ref="F44:I44"/>
    <mergeCell ref="E34:H34"/>
    <mergeCell ref="E35:G35"/>
    <mergeCell ref="E36:G36"/>
    <mergeCell ref="E37:G37"/>
    <mergeCell ref="B56:C56"/>
    <mergeCell ref="G56:H56"/>
    <mergeCell ref="B57:C57"/>
    <mergeCell ref="G57:H57"/>
    <mergeCell ref="G58:H58"/>
    <mergeCell ref="B60:C60"/>
    <mergeCell ref="G60:H60"/>
    <mergeCell ref="B65:C65"/>
    <mergeCell ref="G65:H65"/>
    <mergeCell ref="B66:C66"/>
    <mergeCell ref="G66:H66"/>
    <mergeCell ref="B53:C53"/>
    <mergeCell ref="G53:H53"/>
    <mergeCell ref="B54:C54"/>
    <mergeCell ref="G54:H54"/>
    <mergeCell ref="B55:C55"/>
    <mergeCell ref="G55:H55"/>
    <mergeCell ref="B73:C73"/>
    <mergeCell ref="G73:H73"/>
    <mergeCell ref="B61:C61"/>
    <mergeCell ref="G61:H61"/>
    <mergeCell ref="B62:C62"/>
    <mergeCell ref="G62:H62"/>
    <mergeCell ref="B63:C63"/>
    <mergeCell ref="G63:H63"/>
    <mergeCell ref="B64:C64"/>
    <mergeCell ref="G64:H64"/>
    <mergeCell ref="G69:H69"/>
    <mergeCell ref="B70:C70"/>
    <mergeCell ref="B71:C71"/>
    <mergeCell ref="G71:H71"/>
    <mergeCell ref="B72:C72"/>
    <mergeCell ref="G72:H72"/>
    <mergeCell ref="F91:I91"/>
    <mergeCell ref="F92:I92"/>
    <mergeCell ref="G74:H74"/>
    <mergeCell ref="B76:C76"/>
    <mergeCell ref="G76:H76"/>
    <mergeCell ref="B77:C77"/>
    <mergeCell ref="G77:H77"/>
    <mergeCell ref="B78:C78"/>
    <mergeCell ref="G78:H78"/>
    <mergeCell ref="E86:G86"/>
    <mergeCell ref="E38:G38"/>
    <mergeCell ref="E39:H39"/>
    <mergeCell ref="E82:H82"/>
    <mergeCell ref="E83:G83"/>
    <mergeCell ref="E84:G84"/>
    <mergeCell ref="E85:G85"/>
    <mergeCell ref="G79:H79"/>
    <mergeCell ref="F81:H81"/>
    <mergeCell ref="B46:G47"/>
    <mergeCell ref="B67:C67"/>
    <mergeCell ref="C48:G48"/>
    <mergeCell ref="B51:C51"/>
    <mergeCell ref="G51:H51"/>
    <mergeCell ref="B52:C52"/>
    <mergeCell ref="G52:H52"/>
    <mergeCell ref="E87:H87"/>
    <mergeCell ref="G67:H67"/>
    <mergeCell ref="B68:C68"/>
    <mergeCell ref="G68:H68"/>
    <mergeCell ref="B69:C69"/>
  </mergeCells>
  <printOptions horizontalCentered="1"/>
  <pageMargins left="0.70866141732283472" right="0.70866141732283472" top="1.3779527559055118" bottom="0.74803149606299213" header="0.31496062992125984" footer="0.31496062992125984"/>
  <pageSetup scale="67" fitToHeight="0" orientation="portrait" r:id="rId1"/>
  <rowBreaks count="4" manualBreakCount="4">
    <brk id="44" max="16383" man="1"/>
    <brk id="92" min="1" max="8" man="1"/>
    <brk id="97" min="1" max="8" man="1"/>
    <brk id="106" min="1" max="8" man="1"/>
  </rowBreaks>
  <colBreaks count="1" manualBreakCount="1">
    <brk id="1" max="1048575" man="1"/>
  </colBreaks>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N249"/>
  <sheetViews>
    <sheetView view="pageBreakPreview" topLeftCell="A235" zoomScale="130" zoomScaleNormal="100" zoomScaleSheetLayoutView="130" workbookViewId="0">
      <selection activeCell="B245" sqref="B245:D245"/>
    </sheetView>
  </sheetViews>
  <sheetFormatPr baseColWidth="10" defaultColWidth="11.44140625" defaultRowHeight="13.8" x14ac:dyDescent="0.25"/>
  <cols>
    <col min="1" max="1" width="3.109375" style="190" customWidth="1"/>
    <col min="2" max="2" width="14" style="190" customWidth="1"/>
    <col min="3" max="3" width="46.33203125" style="190" customWidth="1"/>
    <col min="4" max="4" width="9.6640625" style="190" customWidth="1"/>
    <col min="5" max="5" width="12.109375" style="190" customWidth="1"/>
    <col min="6" max="6" width="12.6640625" style="190" customWidth="1"/>
    <col min="7" max="7" width="5.6640625" style="190" customWidth="1"/>
    <col min="8" max="8" width="9.6640625" style="190" customWidth="1"/>
    <col min="9" max="9" width="15.6640625" style="190" customWidth="1"/>
    <col min="10" max="10" width="11.44140625" style="190"/>
    <col min="11" max="11" width="69.88671875" style="190" hidden="1" customWidth="1"/>
    <col min="12" max="15" width="0" style="190" hidden="1" customWidth="1"/>
    <col min="16" max="16384" width="11.44140625" style="190"/>
  </cols>
  <sheetData>
    <row r="1" spans="2:11" ht="14.4" thickBot="1" x14ac:dyDescent="0.3"/>
    <row r="2" spans="2:11" ht="13.95" customHeight="1" x14ac:dyDescent="0.25">
      <c r="B2" s="560" t="str">
        <f>+'[2]2- COMP BASICA'!$B$2</f>
        <v>REPARACIONES LOCATIVAS LABORATORIO GENETICA REGIONAL NOR OCCIDENTE DEL INSTITUTO NACIONAL DE MEDICINA LEGAL Y CIENCIAS FORENSES.</v>
      </c>
      <c r="C2" s="561"/>
      <c r="D2" s="561"/>
      <c r="E2" s="561"/>
      <c r="F2" s="561"/>
      <c r="G2" s="561"/>
      <c r="H2" s="271" t="s">
        <v>62</v>
      </c>
      <c r="I2" s="331" t="str">
        <f>+'[2]BASE DEL PRESUPUESTO'!$D$154</f>
        <v>PINTURAS</v>
      </c>
    </row>
    <row r="3" spans="2:11" x14ac:dyDescent="0.25">
      <c r="B3" s="562"/>
      <c r="C3" s="563"/>
      <c r="D3" s="563"/>
      <c r="E3" s="563"/>
      <c r="F3" s="563"/>
      <c r="G3" s="563"/>
      <c r="H3" s="269" t="s">
        <v>63</v>
      </c>
      <c r="I3" s="307" t="str">
        <f>+'[2]BASE DEL PRESUPUESTO'!C155</f>
        <v>10.1</v>
      </c>
    </row>
    <row r="4" spans="2:11" ht="42.75" customHeight="1" thickBot="1" x14ac:dyDescent="0.3">
      <c r="B4" s="267" t="s">
        <v>64</v>
      </c>
      <c r="C4" s="565" t="str">
        <f>+'[2]BASE DEL PRESUPUESTO'!D155</f>
        <v>Suministro y aplicacion de estuco acrílico, incluye filos (esquineras plásticas), dilataciones (juntas de control plásticas en "Z" y "U"), carteras de baños y medidas inferiores a 1.0 m, lijado, limpieza, cargue y retiro de escombros y sobrantes a botadero autorizado.</v>
      </c>
      <c r="D4" s="565"/>
      <c r="E4" s="565"/>
      <c r="F4" s="565"/>
      <c r="G4" s="565"/>
      <c r="H4" s="266" t="s">
        <v>65</v>
      </c>
      <c r="I4" s="330" t="str">
        <f>+'[2]BASE DEL PRESUPUESTO'!E155</f>
        <v>M2</v>
      </c>
      <c r="K4" s="190" t="s">
        <v>134</v>
      </c>
    </row>
    <row r="5" spans="2:11" x14ac:dyDescent="0.25">
      <c r="B5" s="264"/>
      <c r="C5" s="129"/>
      <c r="D5" s="129"/>
      <c r="E5" s="263"/>
      <c r="F5" s="262"/>
      <c r="G5" s="129"/>
      <c r="H5" s="129"/>
      <c r="I5" s="144"/>
    </row>
    <row r="6" spans="2:11" ht="14.4" thickBot="1" x14ac:dyDescent="0.3">
      <c r="B6" s="128" t="s">
        <v>66</v>
      </c>
      <c r="C6" s="129"/>
      <c r="D6" s="129"/>
      <c r="E6" s="211"/>
      <c r="F6" s="249"/>
      <c r="G6" s="132"/>
      <c r="H6" s="132"/>
      <c r="I6" s="133"/>
    </row>
    <row r="7" spans="2:11" x14ac:dyDescent="0.25">
      <c r="B7" s="533" t="s">
        <v>11</v>
      </c>
      <c r="C7" s="534"/>
      <c r="D7" s="135" t="s">
        <v>65</v>
      </c>
      <c r="E7" s="255" t="s">
        <v>67</v>
      </c>
      <c r="F7" s="248" t="s">
        <v>68</v>
      </c>
      <c r="G7" s="534" t="s">
        <v>69</v>
      </c>
      <c r="H7" s="535"/>
      <c r="I7" s="138"/>
    </row>
    <row r="8" spans="2:11" x14ac:dyDescent="0.25">
      <c r="B8" s="536" t="s">
        <v>28</v>
      </c>
      <c r="C8" s="537"/>
      <c r="D8" s="140" t="s">
        <v>29</v>
      </c>
      <c r="E8" s="141">
        <v>1</v>
      </c>
      <c r="F8" s="257">
        <f>+(G23*10%)</f>
        <v>697.94059253559089</v>
      </c>
      <c r="G8" s="652">
        <f>ROUND(E8*F8,0)</f>
        <v>698</v>
      </c>
      <c r="H8" s="653"/>
      <c r="I8" s="133"/>
    </row>
    <row r="9" spans="2:11" x14ac:dyDescent="0.25">
      <c r="B9" s="536" t="str">
        <f>+'[2]2- COMP BASICA'!B518</f>
        <v>ANDAMIOS TUBULAR - 2 SECCIONES, 2 CRUCETAS, 1 PLANCHON</v>
      </c>
      <c r="C9" s="537"/>
      <c r="D9" s="140" t="s">
        <v>94</v>
      </c>
      <c r="E9" s="141">
        <v>0.28000000000000003</v>
      </c>
      <c r="F9" s="257">
        <f>+'[2]2- COMP BASICA'!R518</f>
        <v>3926.1846867908616</v>
      </c>
      <c r="G9" s="652">
        <f>ROUND(E9*F9,0)</f>
        <v>1099</v>
      </c>
      <c r="H9" s="653"/>
      <c r="I9" s="133"/>
      <c r="K9" s="190" t="s">
        <v>141</v>
      </c>
    </row>
    <row r="10" spans="2:11" ht="14.4" thickBot="1" x14ac:dyDescent="0.3">
      <c r="B10" s="568"/>
      <c r="C10" s="569"/>
      <c r="D10" s="145"/>
      <c r="E10" s="208"/>
      <c r="F10" s="256"/>
      <c r="G10" s="661"/>
      <c r="H10" s="662"/>
      <c r="I10" s="133"/>
    </row>
    <row r="11" spans="2:11" ht="14.4" thickBot="1" x14ac:dyDescent="0.3">
      <c r="B11" s="148"/>
      <c r="C11" s="132"/>
      <c r="D11" s="129"/>
      <c r="E11" s="211"/>
      <c r="F11" s="249"/>
      <c r="G11" s="655" t="s">
        <v>71</v>
      </c>
      <c r="H11" s="656"/>
      <c r="I11" s="150">
        <f>+(SUM(G8:H10))</f>
        <v>1797</v>
      </c>
    </row>
    <row r="12" spans="2:11" ht="14.4" thickBot="1" x14ac:dyDescent="0.3">
      <c r="B12" s="128" t="s">
        <v>72</v>
      </c>
      <c r="C12" s="132"/>
      <c r="D12" s="129"/>
      <c r="E12" s="211"/>
      <c r="F12" s="249"/>
      <c r="G12" s="261"/>
      <c r="H12" s="261"/>
      <c r="I12" s="151"/>
    </row>
    <row r="13" spans="2:11" x14ac:dyDescent="0.25">
      <c r="B13" s="533" t="s">
        <v>11</v>
      </c>
      <c r="C13" s="534"/>
      <c r="D13" s="135" t="s">
        <v>65</v>
      </c>
      <c r="E13" s="255" t="s">
        <v>67</v>
      </c>
      <c r="F13" s="248" t="s">
        <v>68</v>
      </c>
      <c r="G13" s="643" t="s">
        <v>69</v>
      </c>
      <c r="H13" s="644"/>
      <c r="I13" s="152"/>
    </row>
    <row r="14" spans="2:11" ht="13.95" customHeight="1" x14ac:dyDescent="0.25">
      <c r="B14" s="625" t="str">
        <f>+'[2]2- COMP BASICA'!B424</f>
        <v>ESTUCO ACRILICO</v>
      </c>
      <c r="C14" s="626"/>
      <c r="D14" s="153" t="s">
        <v>99</v>
      </c>
      <c r="E14" s="260">
        <v>0.35</v>
      </c>
      <c r="F14" s="233">
        <f>+'[2]2- COMP BASICA'!R424</f>
        <v>13851.406147809024</v>
      </c>
      <c r="G14" s="652">
        <f>ROUND(E14*F14,0)</f>
        <v>4848</v>
      </c>
      <c r="H14" s="653"/>
      <c r="I14" s="259"/>
      <c r="K14" s="190" t="s">
        <v>140</v>
      </c>
    </row>
    <row r="15" spans="2:11" x14ac:dyDescent="0.25">
      <c r="B15" s="536" t="str">
        <f>+'[2]2- COMP BASICA'!B187</f>
        <v>LIJA DE AGUA 150</v>
      </c>
      <c r="C15" s="537"/>
      <c r="D15" s="140" t="s">
        <v>108</v>
      </c>
      <c r="E15" s="141">
        <v>0.02</v>
      </c>
      <c r="F15" s="254">
        <f>+'[2]2- COMP BASICA'!R187</f>
        <v>1602.6915617581892</v>
      </c>
      <c r="G15" s="652">
        <f>ROUND(E15*F15,0)</f>
        <v>32</v>
      </c>
      <c r="H15" s="653"/>
      <c r="I15" s="259"/>
    </row>
    <row r="16" spans="2:11" x14ac:dyDescent="0.25">
      <c r="B16" s="536" t="str">
        <f>+'[2]2- COMP BASICA'!B431</f>
        <v>JUNTA DE CONTROL EN U 11 MM X 10 MM</v>
      </c>
      <c r="C16" s="537"/>
      <c r="D16" s="140" t="s">
        <v>16</v>
      </c>
      <c r="E16" s="141">
        <v>0.5</v>
      </c>
      <c r="F16" s="257">
        <f>+'[2]2- COMP BASICA'!R431</f>
        <v>2786.0561393977409</v>
      </c>
      <c r="G16" s="652">
        <f>ROUND(E16*F16,0)</f>
        <v>1393</v>
      </c>
      <c r="H16" s="653"/>
      <c r="I16" s="259"/>
    </row>
    <row r="17" spans="2:9" x14ac:dyDescent="0.25">
      <c r="B17" s="139" t="str">
        <f>+'[2]2- COMP BASICA'!B432</f>
        <v>JUNTA CONTROL EN Z 11MM X 10 MM</v>
      </c>
      <c r="C17" s="230"/>
      <c r="D17" s="140" t="s">
        <v>16</v>
      </c>
      <c r="E17" s="141">
        <v>0.5</v>
      </c>
      <c r="F17" s="257">
        <f>+'[2]2- COMP BASICA'!R432</f>
        <v>3127.9999999999995</v>
      </c>
      <c r="G17" s="652">
        <f>ROUND(E17*F17,0)</f>
        <v>1564</v>
      </c>
      <c r="H17" s="653"/>
      <c r="I17" s="259"/>
    </row>
    <row r="18" spans="2:9" x14ac:dyDescent="0.25">
      <c r="B18" s="139" t="str">
        <f>+'[2]2- COMP BASICA'!B433</f>
        <v>ANGULO PROTECTOR ESQUINERO 90</v>
      </c>
      <c r="C18" s="230"/>
      <c r="D18" s="140" t="s">
        <v>16</v>
      </c>
      <c r="E18" s="141">
        <v>0.5</v>
      </c>
      <c r="F18" s="257">
        <f>+'[2]2- COMP BASICA'!R433</f>
        <v>2883.8208208428082</v>
      </c>
      <c r="G18" s="652">
        <f>ROUND(E18*F18,0)</f>
        <v>1442</v>
      </c>
      <c r="H18" s="653"/>
      <c r="I18" s="259"/>
    </row>
    <row r="19" spans="2:9" ht="14.4" thickBot="1" x14ac:dyDescent="0.3">
      <c r="B19" s="690"/>
      <c r="C19" s="691"/>
      <c r="D19" s="258"/>
      <c r="E19" s="253"/>
      <c r="F19" s="252"/>
      <c r="G19" s="581"/>
      <c r="H19" s="582"/>
      <c r="I19" s="259"/>
    </row>
    <row r="20" spans="2:9" ht="14.4" thickBot="1" x14ac:dyDescent="0.3">
      <c r="B20" s="148"/>
      <c r="C20" s="132"/>
      <c r="D20" s="129"/>
      <c r="E20" s="211"/>
      <c r="F20" s="249"/>
      <c r="G20" s="554" t="s">
        <v>71</v>
      </c>
      <c r="H20" s="555"/>
      <c r="I20" s="150">
        <f>SUM(G14:H19)</f>
        <v>9279</v>
      </c>
    </row>
    <row r="21" spans="2:9" ht="14.4" thickBot="1" x14ac:dyDescent="0.3">
      <c r="B21" s="128" t="s">
        <v>74</v>
      </c>
      <c r="C21" s="132"/>
      <c r="D21" s="129"/>
      <c r="E21" s="211"/>
      <c r="F21" s="249"/>
      <c r="G21" s="132"/>
      <c r="H21" s="132"/>
      <c r="I21" s="151"/>
    </row>
    <row r="22" spans="2:9" x14ac:dyDescent="0.25">
      <c r="B22" s="533" t="s">
        <v>11</v>
      </c>
      <c r="C22" s="534"/>
      <c r="D22" s="135" t="s">
        <v>65</v>
      </c>
      <c r="E22" s="248" t="s">
        <v>75</v>
      </c>
      <c r="F22" s="135" t="s">
        <v>76</v>
      </c>
      <c r="G22" s="534" t="s">
        <v>77</v>
      </c>
      <c r="H22" s="535"/>
      <c r="I22" s="162"/>
    </row>
    <row r="23" spans="2:9" x14ac:dyDescent="0.25">
      <c r="B23" s="536" t="str">
        <f>+'[2]1- CUADRILLAS'!A44</f>
        <v>CUADRILLA CC (PINTURA)</v>
      </c>
      <c r="C23" s="537"/>
      <c r="D23" s="163" t="s">
        <v>78</v>
      </c>
      <c r="E23" s="164">
        <f>+'[2]1- CUADRILLAS'!D44</f>
        <v>49220</v>
      </c>
      <c r="F23" s="199">
        <v>0.14180020165290347</v>
      </c>
      <c r="G23" s="572">
        <f>F23*E23</f>
        <v>6979.4059253559089</v>
      </c>
      <c r="H23" s="573"/>
      <c r="I23" s="151"/>
    </row>
    <row r="24" spans="2:9" ht="14.4" thickBot="1" x14ac:dyDescent="0.3">
      <c r="B24" s="576"/>
      <c r="C24" s="577"/>
      <c r="D24" s="166"/>
      <c r="E24" s="251"/>
      <c r="F24" s="250"/>
      <c r="G24" s="577"/>
      <c r="H24" s="578"/>
      <c r="I24" s="151"/>
    </row>
    <row r="25" spans="2:9" ht="14.4" thickBot="1" x14ac:dyDescent="0.3">
      <c r="B25" s="169"/>
      <c r="C25" s="132"/>
      <c r="D25" s="129"/>
      <c r="E25" s="211"/>
      <c r="F25" s="249"/>
      <c r="G25" s="554" t="s">
        <v>71</v>
      </c>
      <c r="H25" s="555"/>
      <c r="I25" s="150">
        <f>SUM(G23:H24)</f>
        <v>6979.4059253559089</v>
      </c>
    </row>
    <row r="26" spans="2:9" ht="14.4" thickBot="1" x14ac:dyDescent="0.3">
      <c r="B26" s="128" t="s">
        <v>79</v>
      </c>
      <c r="C26" s="160"/>
      <c r="D26" s="129"/>
      <c r="E26" s="211"/>
      <c r="F26" s="249"/>
      <c r="G26" s="132"/>
      <c r="H26" s="132"/>
      <c r="I26" s="151"/>
    </row>
    <row r="27" spans="2:9" x14ac:dyDescent="0.25">
      <c r="B27" s="533" t="s">
        <v>11</v>
      </c>
      <c r="C27" s="534"/>
      <c r="D27" s="135" t="s">
        <v>65</v>
      </c>
      <c r="E27" s="248" t="s">
        <v>75</v>
      </c>
      <c r="F27" s="135" t="s">
        <v>76</v>
      </c>
      <c r="G27" s="534" t="s">
        <v>77</v>
      </c>
      <c r="H27" s="535"/>
      <c r="I27" s="162"/>
    </row>
    <row r="28" spans="2:9" ht="14.4" thickBot="1" x14ac:dyDescent="0.3">
      <c r="B28" s="576"/>
      <c r="C28" s="577"/>
      <c r="D28" s="166"/>
      <c r="E28" s="251"/>
      <c r="F28" s="250"/>
      <c r="G28" s="577"/>
      <c r="H28" s="578"/>
      <c r="I28" s="151"/>
    </row>
    <row r="29" spans="2:9" ht="14.4" thickBot="1" x14ac:dyDescent="0.3">
      <c r="B29" s="172"/>
      <c r="C29" s="173"/>
      <c r="D29" s="174"/>
      <c r="E29" s="246"/>
      <c r="F29" s="245"/>
      <c r="G29" s="593" t="s">
        <v>71</v>
      </c>
      <c r="H29" s="594"/>
      <c r="I29" s="150">
        <f>ROUND(SUM(G28:H28),0)</f>
        <v>0</v>
      </c>
    </row>
    <row r="30" spans="2:9" ht="14.4" thickBot="1" x14ac:dyDescent="0.3">
      <c r="B30" s="148"/>
      <c r="C30" s="132"/>
      <c r="D30" s="129"/>
      <c r="E30" s="244"/>
      <c r="F30" s="243"/>
      <c r="G30" s="132"/>
      <c r="H30" s="179"/>
      <c r="I30" s="180"/>
    </row>
    <row r="31" spans="2:9" ht="20.25" customHeight="1" thickBot="1" x14ac:dyDescent="0.3">
      <c r="B31" s="181"/>
      <c r="C31" s="182"/>
      <c r="D31" s="183"/>
      <c r="E31" s="217"/>
      <c r="F31" s="601" t="s">
        <v>80</v>
      </c>
      <c r="G31" s="601"/>
      <c r="H31" s="602"/>
      <c r="I31" s="216">
        <f>+(SUM(I11:I29))</f>
        <v>18055.40592535591</v>
      </c>
    </row>
    <row r="32" spans="2:9" ht="15" customHeight="1" thickBot="1" x14ac:dyDescent="0.3">
      <c r="B32" s="186"/>
      <c r="C32" s="187"/>
      <c r="D32" s="188"/>
      <c r="E32" s="549" t="s">
        <v>86</v>
      </c>
      <c r="F32" s="550"/>
      <c r="G32" s="550"/>
      <c r="H32" s="550"/>
      <c r="I32" s="203">
        <f>+SUM(I33:I36)</f>
        <v>5407.5940746440956</v>
      </c>
    </row>
    <row r="33" spans="2:11" ht="13.5" customHeight="1" x14ac:dyDescent="0.25">
      <c r="B33" s="196"/>
      <c r="C33" s="197"/>
      <c r="D33" s="193"/>
      <c r="E33" s="551" t="s">
        <v>87</v>
      </c>
      <c r="F33" s="552"/>
      <c r="G33" s="553"/>
      <c r="H33" s="204">
        <v>0.23</v>
      </c>
      <c r="I33" s="205">
        <f>I31*H33</f>
        <v>4152.7433628318595</v>
      </c>
    </row>
    <row r="34" spans="2:11" x14ac:dyDescent="0.25">
      <c r="B34" s="196"/>
      <c r="C34" s="197"/>
      <c r="D34" s="193"/>
      <c r="E34" s="521" t="s">
        <v>88</v>
      </c>
      <c r="F34" s="522"/>
      <c r="G34" s="523"/>
      <c r="H34" s="206">
        <v>0.01</v>
      </c>
      <c r="I34" s="207">
        <f>I31*H34</f>
        <v>180.5540592535591</v>
      </c>
    </row>
    <row r="35" spans="2:11" x14ac:dyDescent="0.25">
      <c r="B35" s="196"/>
      <c r="C35" s="197"/>
      <c r="D35" s="193"/>
      <c r="E35" s="521" t="s">
        <v>89</v>
      </c>
      <c r="F35" s="522"/>
      <c r="G35" s="523"/>
      <c r="H35" s="206">
        <v>0.05</v>
      </c>
      <c r="I35" s="207">
        <f>I31*H35</f>
        <v>902.77029626779552</v>
      </c>
    </row>
    <row r="36" spans="2:11" ht="14.4" thickBot="1" x14ac:dyDescent="0.3">
      <c r="B36" s="196"/>
      <c r="C36" s="197"/>
      <c r="D36" s="193"/>
      <c r="E36" s="544" t="s">
        <v>90</v>
      </c>
      <c r="F36" s="545"/>
      <c r="G36" s="546"/>
      <c r="H36" s="209">
        <v>0.19</v>
      </c>
      <c r="I36" s="207">
        <f>H36*I35</f>
        <v>171.52635629088115</v>
      </c>
    </row>
    <row r="37" spans="2:11" ht="14.4" thickBot="1" x14ac:dyDescent="0.3">
      <c r="B37" s="196"/>
      <c r="C37" s="197"/>
      <c r="D37" s="193"/>
      <c r="E37" s="547" t="s">
        <v>91</v>
      </c>
      <c r="F37" s="548"/>
      <c r="G37" s="548"/>
      <c r="H37" s="548"/>
      <c r="I37" s="210">
        <f>ROUND(I31+I32,0)</f>
        <v>23463</v>
      </c>
    </row>
    <row r="38" spans="2:11" x14ac:dyDescent="0.25">
      <c r="B38" s="196"/>
      <c r="C38" s="197"/>
      <c r="D38" s="193"/>
      <c r="E38" s="246"/>
      <c r="F38" s="149"/>
      <c r="G38" s="149"/>
      <c r="H38" s="149"/>
      <c r="I38" s="189"/>
    </row>
    <row r="39" spans="2:11" x14ac:dyDescent="0.25">
      <c r="B39" s="196"/>
      <c r="C39" s="197"/>
      <c r="D39" s="193"/>
      <c r="E39" s="211"/>
      <c r="F39" s="212"/>
      <c r="G39" s="212"/>
      <c r="H39" s="212"/>
      <c r="I39" s="213"/>
    </row>
    <row r="40" spans="2:11" x14ac:dyDescent="0.25">
      <c r="B40" s="191"/>
      <c r="C40" s="192"/>
      <c r="D40" s="193"/>
      <c r="E40" s="211"/>
      <c r="F40" s="194"/>
      <c r="G40" s="194"/>
      <c r="H40" s="194"/>
      <c r="I40" s="195"/>
    </row>
    <row r="41" spans="2:11" x14ac:dyDescent="0.25">
      <c r="B41" s="196" t="s">
        <v>81</v>
      </c>
      <c r="C41" s="197"/>
      <c r="D41" s="193"/>
      <c r="E41" s="211"/>
      <c r="F41" s="632" t="s">
        <v>82</v>
      </c>
      <c r="G41" s="632"/>
      <c r="H41" s="632"/>
      <c r="I41" s="633"/>
    </row>
    <row r="42" spans="2:11" ht="14.4" thickBot="1" x14ac:dyDescent="0.3">
      <c r="B42" s="181" t="s">
        <v>83</v>
      </c>
      <c r="C42" s="182"/>
      <c r="D42" s="183"/>
      <c r="E42" s="242"/>
      <c r="F42" s="570" t="s">
        <v>84</v>
      </c>
      <c r="G42" s="570"/>
      <c r="H42" s="570"/>
      <c r="I42" s="571"/>
    </row>
    <row r="43" spans="2:11" ht="13.95" customHeight="1" thickBot="1" x14ac:dyDescent="0.3">
      <c r="B43" s="395"/>
      <c r="C43" s="173"/>
      <c r="D43" s="174"/>
      <c r="E43" s="246"/>
      <c r="F43" s="149"/>
      <c r="G43" s="149"/>
      <c r="H43" s="149"/>
      <c r="I43" s="394"/>
    </row>
    <row r="44" spans="2:11" ht="24" customHeight="1" x14ac:dyDescent="0.25">
      <c r="B44" s="560" t="str">
        <f>+'[2]2- COMP BASICA'!$B$2</f>
        <v>REPARACIONES LOCATIVAS LABORATORIO GENETICA REGIONAL NOR OCCIDENTE DEL INSTITUTO NACIONAL DE MEDICINA LEGAL Y CIENCIAS FORENSES.</v>
      </c>
      <c r="C44" s="561"/>
      <c r="D44" s="561"/>
      <c r="E44" s="561"/>
      <c r="F44" s="561"/>
      <c r="G44" s="561"/>
      <c r="H44" s="271" t="s">
        <v>62</v>
      </c>
      <c r="I44" s="331" t="str">
        <f>+'[2]BASE DEL PRESUPUESTO'!$D$154</f>
        <v>PINTURAS</v>
      </c>
    </row>
    <row r="45" spans="2:11" ht="15.9" customHeight="1" x14ac:dyDescent="0.25">
      <c r="B45" s="562"/>
      <c r="C45" s="563"/>
      <c r="D45" s="563"/>
      <c r="E45" s="563"/>
      <c r="F45" s="563"/>
      <c r="G45" s="563"/>
      <c r="H45" s="269" t="s">
        <v>63</v>
      </c>
      <c r="I45" s="307" t="str">
        <f>+'[2]BASE DEL PRESUPUESTO'!C156</f>
        <v>10.2</v>
      </c>
    </row>
    <row r="46" spans="2:11" ht="78.75" customHeight="1" thickBot="1" x14ac:dyDescent="0.3">
      <c r="B46" s="267" t="s">
        <v>64</v>
      </c>
      <c r="C46" s="565" t="str">
        <f>+'[2]BASE DEL PRESUPUESTO'!D156</f>
        <v>Suministro e instalación de pintura epóxica poliamida, recubrimiento protector para muros y techos interiores en zonas asépticas de dos componentes (componente A pintura epóxica, componente B catalizador poliamídico), acabado semibrillante, tres manos, color blanco (morgue, recepción y pasillos) incluye preparación de la superficie, resanes con estuco plástico, filos, dilataciones, carteras, mediacañas verticales y medidas inferiores a 1.00 m</v>
      </c>
      <c r="D46" s="565"/>
      <c r="E46" s="565"/>
      <c r="F46" s="565"/>
      <c r="G46" s="565"/>
      <c r="H46" s="266" t="s">
        <v>65</v>
      </c>
      <c r="I46" s="330" t="str">
        <f>+'[2]BASE DEL PRESUPUESTO'!E156</f>
        <v>M2</v>
      </c>
      <c r="K46" s="190" t="s">
        <v>139</v>
      </c>
    </row>
    <row r="47" spans="2:11" ht="15" customHeight="1" x14ac:dyDescent="0.25">
      <c r="B47" s="264"/>
      <c r="C47" s="129"/>
      <c r="D47" s="129"/>
      <c r="E47" s="263"/>
      <c r="F47" s="262"/>
      <c r="G47" s="129"/>
      <c r="H47" s="129"/>
      <c r="I47" s="144"/>
    </row>
    <row r="48" spans="2:11" ht="15.9" customHeight="1" thickBot="1" x14ac:dyDescent="0.3">
      <c r="B48" s="128" t="s">
        <v>66</v>
      </c>
      <c r="C48" s="129"/>
      <c r="D48" s="129"/>
      <c r="E48" s="211"/>
      <c r="F48" s="249"/>
      <c r="G48" s="132"/>
      <c r="H48" s="132"/>
      <c r="I48" s="133"/>
    </row>
    <row r="49" spans="2:11" ht="15.9" customHeight="1" x14ac:dyDescent="0.25">
      <c r="B49" s="533" t="s">
        <v>11</v>
      </c>
      <c r="C49" s="534"/>
      <c r="D49" s="135" t="s">
        <v>65</v>
      </c>
      <c r="E49" s="255" t="s">
        <v>67</v>
      </c>
      <c r="F49" s="248" t="s">
        <v>68</v>
      </c>
      <c r="G49" s="534" t="s">
        <v>69</v>
      </c>
      <c r="H49" s="535"/>
      <c r="I49" s="138"/>
    </row>
    <row r="50" spans="2:11" ht="15" customHeight="1" x14ac:dyDescent="0.25">
      <c r="B50" s="536" t="s">
        <v>28</v>
      </c>
      <c r="C50" s="537"/>
      <c r="D50" s="140" t="s">
        <v>29</v>
      </c>
      <c r="E50" s="141">
        <v>1</v>
      </c>
      <c r="F50" s="257">
        <f>+(G65*10%)</f>
        <v>1815.6056944978843</v>
      </c>
      <c r="G50" s="652">
        <f>ROUND(E50*F50,0)</f>
        <v>1816</v>
      </c>
      <c r="H50" s="653"/>
      <c r="I50" s="133"/>
    </row>
    <row r="51" spans="2:11" ht="15" customHeight="1" x14ac:dyDescent="0.25">
      <c r="B51" s="536" t="str">
        <f>+'[2]2- COMP BASICA'!B518</f>
        <v>ANDAMIOS TUBULAR - 2 SECCIONES, 2 CRUCETAS, 1 PLANCHON</v>
      </c>
      <c r="C51" s="537"/>
      <c r="D51" s="140" t="s">
        <v>94</v>
      </c>
      <c r="E51" s="141">
        <v>0.28000000000000003</v>
      </c>
      <c r="F51" s="257">
        <f>+'[2]2- COMP BASICA'!R518</f>
        <v>3926.1846867908616</v>
      </c>
      <c r="G51" s="652">
        <f>ROUND(E51*F51,0)</f>
        <v>1099</v>
      </c>
      <c r="H51" s="653"/>
      <c r="I51" s="133"/>
    </row>
    <row r="52" spans="2:11" ht="14.4" thickBot="1" x14ac:dyDescent="0.3">
      <c r="B52" s="568"/>
      <c r="C52" s="569"/>
      <c r="D52" s="145"/>
      <c r="E52" s="208"/>
      <c r="F52" s="256"/>
      <c r="G52" s="661"/>
      <c r="H52" s="662"/>
      <c r="I52" s="133"/>
    </row>
    <row r="53" spans="2:11" ht="14.4" thickBot="1" x14ac:dyDescent="0.3">
      <c r="B53" s="148"/>
      <c r="C53" s="132"/>
      <c r="D53" s="129"/>
      <c r="E53" s="211"/>
      <c r="F53" s="249"/>
      <c r="G53" s="655" t="s">
        <v>71</v>
      </c>
      <c r="H53" s="656"/>
      <c r="I53" s="150">
        <f>+(SUM(G50:H52))</f>
        <v>2915</v>
      </c>
    </row>
    <row r="54" spans="2:11" ht="14.4" thickBot="1" x14ac:dyDescent="0.3">
      <c r="B54" s="128" t="s">
        <v>72</v>
      </c>
      <c r="C54" s="132"/>
      <c r="D54" s="129"/>
      <c r="E54" s="211"/>
      <c r="F54" s="249"/>
      <c r="G54" s="261"/>
      <c r="H54" s="261"/>
      <c r="I54" s="151"/>
    </row>
    <row r="55" spans="2:11" ht="15.9" customHeight="1" x14ac:dyDescent="0.25">
      <c r="B55" s="533" t="s">
        <v>11</v>
      </c>
      <c r="C55" s="534"/>
      <c r="D55" s="135" t="s">
        <v>65</v>
      </c>
      <c r="E55" s="255" t="s">
        <v>67</v>
      </c>
      <c r="F55" s="248" t="s">
        <v>68</v>
      </c>
      <c r="G55" s="643" t="s">
        <v>69</v>
      </c>
      <c r="H55" s="644"/>
      <c r="I55" s="152"/>
    </row>
    <row r="56" spans="2:11" ht="15" customHeight="1" x14ac:dyDescent="0.25">
      <c r="B56" s="882" t="str">
        <f>+'[2]2- COMP BASICA'!B425</f>
        <v xml:space="preserve">ESTUCO PLASTICO </v>
      </c>
      <c r="C56" s="883"/>
      <c r="D56" s="153" t="s">
        <v>92</v>
      </c>
      <c r="E56" s="393">
        <v>0.02</v>
      </c>
      <c r="F56" s="257">
        <f>+'[2]2- COMP BASICA'!R425</f>
        <v>20337.333307933288</v>
      </c>
      <c r="G56" s="652">
        <f>ROUND(E56*F56,0)</f>
        <v>407</v>
      </c>
      <c r="H56" s="653"/>
      <c r="I56" s="259"/>
    </row>
    <row r="57" spans="2:11" ht="15" customHeight="1" x14ac:dyDescent="0.25">
      <c r="B57" s="882" t="str">
        <f>+'[2]2- COMP BASICA'!B436</f>
        <v>PINTURA EPOXI-POLIAMIDA . LOS DOS COMPONENTES</v>
      </c>
      <c r="C57" s="883"/>
      <c r="D57" s="153" t="s">
        <v>92</v>
      </c>
      <c r="E57" s="393">
        <v>0.05</v>
      </c>
      <c r="F57" s="257">
        <f>+'[2]2- COMP BASICA'!R436</f>
        <v>221365.86344782251</v>
      </c>
      <c r="G57" s="652">
        <f>ROUND(E57*F57,0)</f>
        <v>11068</v>
      </c>
      <c r="H57" s="653"/>
      <c r="I57" s="259"/>
      <c r="K57" s="190" t="s">
        <v>138</v>
      </c>
    </row>
    <row r="58" spans="2:11" ht="15" customHeight="1" x14ac:dyDescent="0.25">
      <c r="B58" s="595" t="str">
        <f>+'[2]2- COMP BASICA'!B442</f>
        <v>RODILLO 9" FELPA ACRILICA</v>
      </c>
      <c r="C58" s="596"/>
      <c r="D58" s="140" t="s">
        <v>108</v>
      </c>
      <c r="E58" s="301">
        <v>0.02</v>
      </c>
      <c r="F58" s="257">
        <f>+'[2]2- COMP BASICA'!R442</f>
        <v>18494.756013529888</v>
      </c>
      <c r="G58" s="652">
        <f>ROUND(E58*F58,0)</f>
        <v>370</v>
      </c>
      <c r="H58" s="653"/>
      <c r="I58" s="259"/>
    </row>
    <row r="59" spans="2:11" ht="15" customHeight="1" x14ac:dyDescent="0.25">
      <c r="B59" s="536" t="str">
        <f>+'[2]2- COMP BASICA'!B187</f>
        <v>LIJA DE AGUA 150</v>
      </c>
      <c r="C59" s="537"/>
      <c r="D59" s="140" t="s">
        <v>85</v>
      </c>
      <c r="E59" s="301">
        <v>0.02</v>
      </c>
      <c r="F59" s="257">
        <f>+'[2]2- COMP BASICA'!R187</f>
        <v>1602.6915617581892</v>
      </c>
      <c r="G59" s="652">
        <f>ROUND(E59*F59,0)</f>
        <v>32</v>
      </c>
      <c r="H59" s="653"/>
      <c r="I59" s="259"/>
    </row>
    <row r="60" spans="2:11" ht="15" customHeight="1" x14ac:dyDescent="0.25">
      <c r="B60" s="536"/>
      <c r="C60" s="537"/>
      <c r="D60" s="140"/>
      <c r="E60" s="301"/>
      <c r="F60" s="257"/>
      <c r="G60" s="652"/>
      <c r="H60" s="653"/>
      <c r="I60" s="259"/>
    </row>
    <row r="61" spans="2:11" ht="15" customHeight="1" thickBot="1" x14ac:dyDescent="0.3">
      <c r="B61" s="880"/>
      <c r="C61" s="881"/>
      <c r="D61" s="258"/>
      <c r="E61" s="388"/>
      <c r="F61" s="252"/>
      <c r="G61" s="581"/>
      <c r="H61" s="582"/>
      <c r="I61" s="259"/>
    </row>
    <row r="62" spans="2:11" ht="15.9" customHeight="1" thickBot="1" x14ac:dyDescent="0.3">
      <c r="B62" s="148"/>
      <c r="C62" s="132"/>
      <c r="D62" s="129"/>
      <c r="E62" s="211"/>
      <c r="F62" s="249"/>
      <c r="G62" s="554" t="s">
        <v>71</v>
      </c>
      <c r="H62" s="555"/>
      <c r="I62" s="150">
        <f>SUM(G56:H61)</f>
        <v>11877</v>
      </c>
    </row>
    <row r="63" spans="2:11" ht="15.9" customHeight="1" thickBot="1" x14ac:dyDescent="0.3">
      <c r="B63" s="128" t="s">
        <v>74</v>
      </c>
      <c r="C63" s="132"/>
      <c r="D63" s="129"/>
      <c r="E63" s="211"/>
      <c r="F63" s="249"/>
      <c r="G63" s="132"/>
      <c r="H63" s="132"/>
      <c r="I63" s="151"/>
    </row>
    <row r="64" spans="2:11" ht="15.9" customHeight="1" x14ac:dyDescent="0.25">
      <c r="B64" s="533" t="s">
        <v>11</v>
      </c>
      <c r="C64" s="534"/>
      <c r="D64" s="135" t="s">
        <v>65</v>
      </c>
      <c r="E64" s="248" t="s">
        <v>75</v>
      </c>
      <c r="F64" s="135" t="s">
        <v>76</v>
      </c>
      <c r="G64" s="534" t="s">
        <v>77</v>
      </c>
      <c r="H64" s="535"/>
      <c r="I64" s="162"/>
    </row>
    <row r="65" spans="2:9" ht="15" customHeight="1" x14ac:dyDescent="0.25">
      <c r="B65" s="536" t="str">
        <f>+'[2]1- CUADRILLAS'!A44</f>
        <v>CUADRILLA CC (PINTURA)</v>
      </c>
      <c r="C65" s="537"/>
      <c r="D65" s="163" t="s">
        <v>78</v>
      </c>
      <c r="E65" s="164">
        <f>+'[2]1- CUADRILLAS'!D44</f>
        <v>49220</v>
      </c>
      <c r="F65" s="199">
        <v>0.36887559823199595</v>
      </c>
      <c r="G65" s="572">
        <f>F65*E65</f>
        <v>18156.056944978842</v>
      </c>
      <c r="H65" s="573"/>
      <c r="I65" s="151"/>
    </row>
    <row r="66" spans="2:9" ht="14.4" thickBot="1" x14ac:dyDescent="0.3">
      <c r="B66" s="576"/>
      <c r="C66" s="577"/>
      <c r="D66" s="166"/>
      <c r="E66" s="251"/>
      <c r="F66" s="250"/>
      <c r="G66" s="577"/>
      <c r="H66" s="578"/>
      <c r="I66" s="151"/>
    </row>
    <row r="67" spans="2:9" ht="14.4" thickBot="1" x14ac:dyDescent="0.3">
      <c r="B67" s="169"/>
      <c r="C67" s="132"/>
      <c r="D67" s="129"/>
      <c r="E67" s="211"/>
      <c r="F67" s="249"/>
      <c r="G67" s="554" t="s">
        <v>71</v>
      </c>
      <c r="H67" s="555"/>
      <c r="I67" s="150">
        <f>SUM(G65:H66)</f>
        <v>18156.056944978842</v>
      </c>
    </row>
    <row r="68" spans="2:9" ht="14.4" thickBot="1" x14ac:dyDescent="0.3">
      <c r="B68" s="128" t="s">
        <v>79</v>
      </c>
      <c r="C68" s="160"/>
      <c r="D68" s="129"/>
      <c r="E68" s="211"/>
      <c r="F68" s="249"/>
      <c r="G68" s="132"/>
      <c r="H68" s="132"/>
      <c r="I68" s="151"/>
    </row>
    <row r="69" spans="2:9" x14ac:dyDescent="0.25">
      <c r="B69" s="533" t="s">
        <v>11</v>
      </c>
      <c r="C69" s="534"/>
      <c r="D69" s="135" t="s">
        <v>65</v>
      </c>
      <c r="E69" s="248" t="s">
        <v>75</v>
      </c>
      <c r="F69" s="135" t="s">
        <v>76</v>
      </c>
      <c r="G69" s="534" t="s">
        <v>77</v>
      </c>
      <c r="H69" s="535"/>
      <c r="I69" s="162"/>
    </row>
    <row r="70" spans="2:9" ht="14.4" thickBot="1" x14ac:dyDescent="0.3">
      <c r="B70" s="576"/>
      <c r="C70" s="577"/>
      <c r="D70" s="166"/>
      <c r="E70" s="251"/>
      <c r="F70" s="250"/>
      <c r="G70" s="577"/>
      <c r="H70" s="578"/>
      <c r="I70" s="151"/>
    </row>
    <row r="71" spans="2:9" ht="14.4" thickBot="1" x14ac:dyDescent="0.3">
      <c r="B71" s="172"/>
      <c r="C71" s="173"/>
      <c r="D71" s="174"/>
      <c r="E71" s="246"/>
      <c r="F71" s="245"/>
      <c r="G71" s="593" t="s">
        <v>71</v>
      </c>
      <c r="H71" s="594"/>
      <c r="I71" s="150">
        <f>ROUND(SUM(G70:H70),0)</f>
        <v>0</v>
      </c>
    </row>
    <row r="72" spans="2:9" ht="9.75" customHeight="1" thickBot="1" x14ac:dyDescent="0.3">
      <c r="B72" s="148"/>
      <c r="C72" s="132"/>
      <c r="D72" s="129"/>
      <c r="E72" s="244"/>
      <c r="F72" s="243"/>
      <c r="G72" s="132"/>
      <c r="H72" s="179"/>
      <c r="I72" s="180"/>
    </row>
    <row r="73" spans="2:9" ht="14.4" thickBot="1" x14ac:dyDescent="0.3">
      <c r="B73" s="181"/>
      <c r="C73" s="182"/>
      <c r="D73" s="183"/>
      <c r="E73" s="217"/>
      <c r="F73" s="601" t="s">
        <v>80</v>
      </c>
      <c r="G73" s="601"/>
      <c r="H73" s="602"/>
      <c r="I73" s="216">
        <f>+(SUM(I53:I71))</f>
        <v>32948.056944978845</v>
      </c>
    </row>
    <row r="74" spans="2:9" ht="15" customHeight="1" thickBot="1" x14ac:dyDescent="0.3">
      <c r="B74" s="186"/>
      <c r="C74" s="187"/>
      <c r="D74" s="188"/>
      <c r="E74" s="549" t="s">
        <v>86</v>
      </c>
      <c r="F74" s="550"/>
      <c r="G74" s="550"/>
      <c r="H74" s="550"/>
      <c r="I74" s="203">
        <f>+SUM(I75:I78)</f>
        <v>9867.9430550211655</v>
      </c>
    </row>
    <row r="75" spans="2:9" ht="13.5" customHeight="1" x14ac:dyDescent="0.25">
      <c r="B75" s="196"/>
      <c r="C75" s="197"/>
      <c r="D75" s="193"/>
      <c r="E75" s="551" t="s">
        <v>87</v>
      </c>
      <c r="F75" s="552"/>
      <c r="G75" s="553"/>
      <c r="H75" s="204">
        <v>0.23</v>
      </c>
      <c r="I75" s="205">
        <f>I73*H75</f>
        <v>7578.053097345135</v>
      </c>
    </row>
    <row r="76" spans="2:9" x14ac:dyDescent="0.25">
      <c r="B76" s="196"/>
      <c r="C76" s="197"/>
      <c r="D76" s="193"/>
      <c r="E76" s="521" t="s">
        <v>88</v>
      </c>
      <c r="F76" s="522"/>
      <c r="G76" s="523"/>
      <c r="H76" s="206">
        <v>0.01</v>
      </c>
      <c r="I76" s="207">
        <f>I73*H76</f>
        <v>329.48056944978845</v>
      </c>
    </row>
    <row r="77" spans="2:9" x14ac:dyDescent="0.25">
      <c r="B77" s="196"/>
      <c r="C77" s="197"/>
      <c r="D77" s="193"/>
      <c r="E77" s="521" t="s">
        <v>89</v>
      </c>
      <c r="F77" s="522"/>
      <c r="G77" s="523"/>
      <c r="H77" s="206">
        <v>0.05</v>
      </c>
      <c r="I77" s="207">
        <f>I73*H77</f>
        <v>1647.4028472489424</v>
      </c>
    </row>
    <row r="78" spans="2:9" ht="14.4" thickBot="1" x14ac:dyDescent="0.3">
      <c r="B78" s="196"/>
      <c r="C78" s="197"/>
      <c r="D78" s="193"/>
      <c r="E78" s="544" t="s">
        <v>90</v>
      </c>
      <c r="F78" s="545"/>
      <c r="G78" s="546"/>
      <c r="H78" s="209">
        <v>0.19</v>
      </c>
      <c r="I78" s="207">
        <f>H78*I77</f>
        <v>313.00654097729904</v>
      </c>
    </row>
    <row r="79" spans="2:9" ht="14.4" thickBot="1" x14ac:dyDescent="0.3">
      <c r="B79" s="196"/>
      <c r="C79" s="197"/>
      <c r="D79" s="193"/>
      <c r="E79" s="547" t="s">
        <v>91</v>
      </c>
      <c r="F79" s="548"/>
      <c r="G79" s="548"/>
      <c r="H79" s="548"/>
      <c r="I79" s="210">
        <f>ROUND(I73+I74,0)</f>
        <v>42816</v>
      </c>
    </row>
    <row r="80" spans="2:9" x14ac:dyDescent="0.25">
      <c r="B80" s="196"/>
      <c r="C80" s="197"/>
      <c r="D80" s="193"/>
      <c r="E80" s="246"/>
      <c r="F80" s="149"/>
      <c r="G80" s="149"/>
      <c r="H80" s="149"/>
      <c r="I80" s="189"/>
    </row>
    <row r="81" spans="2:11" x14ac:dyDescent="0.25">
      <c r="B81" s="196"/>
      <c r="C81" s="197"/>
      <c r="D81" s="193"/>
      <c r="E81" s="211"/>
      <c r="F81" s="212"/>
      <c r="G81" s="212"/>
      <c r="H81" s="212"/>
      <c r="I81" s="213"/>
    </row>
    <row r="82" spans="2:11" x14ac:dyDescent="0.25">
      <c r="B82" s="191"/>
      <c r="C82" s="192"/>
      <c r="D82" s="193"/>
      <c r="E82" s="211"/>
      <c r="F82" s="194"/>
      <c r="G82" s="194"/>
      <c r="H82" s="194"/>
      <c r="I82" s="195"/>
    </row>
    <row r="83" spans="2:11" x14ac:dyDescent="0.25">
      <c r="B83" s="196" t="s">
        <v>81</v>
      </c>
      <c r="C83" s="197"/>
      <c r="D83" s="193"/>
      <c r="E83" s="211"/>
      <c r="F83" s="632" t="s">
        <v>82</v>
      </c>
      <c r="G83" s="632"/>
      <c r="H83" s="632"/>
      <c r="I83" s="633"/>
    </row>
    <row r="84" spans="2:11" ht="14.4" thickBot="1" x14ac:dyDescent="0.3">
      <c r="B84" s="181" t="s">
        <v>83</v>
      </c>
      <c r="C84" s="182"/>
      <c r="D84" s="183"/>
      <c r="E84" s="242"/>
      <c r="F84" s="570" t="s">
        <v>84</v>
      </c>
      <c r="G84" s="570"/>
      <c r="H84" s="570"/>
      <c r="I84" s="571"/>
    </row>
    <row r="85" spans="2:11" ht="18" customHeight="1" thickBot="1" x14ac:dyDescent="0.3">
      <c r="B85" s="215"/>
      <c r="C85" s="132"/>
      <c r="D85" s="129"/>
      <c r="E85" s="244"/>
      <c r="F85" s="212"/>
      <c r="G85" s="212"/>
      <c r="H85" s="212"/>
      <c r="I85" s="212"/>
    </row>
    <row r="86" spans="2:11" ht="14.25" customHeight="1" x14ac:dyDescent="0.25">
      <c r="B86" s="560" t="str">
        <f>+'[2]2- COMP BASICA'!$B$2</f>
        <v>REPARACIONES LOCATIVAS LABORATORIO GENETICA REGIONAL NOR OCCIDENTE DEL INSTITUTO NACIONAL DE MEDICINA LEGAL Y CIENCIAS FORENSES.</v>
      </c>
      <c r="C86" s="561"/>
      <c r="D86" s="561"/>
      <c r="E86" s="561"/>
      <c r="F86" s="561"/>
      <c r="G86" s="561"/>
      <c r="H86" s="271" t="s">
        <v>62</v>
      </c>
      <c r="I86" s="331" t="str">
        <f>+'[2]BASE DEL PRESUPUESTO'!$D$154</f>
        <v>PINTURAS</v>
      </c>
    </row>
    <row r="87" spans="2:11" ht="24" customHeight="1" x14ac:dyDescent="0.25">
      <c r="B87" s="562"/>
      <c r="C87" s="563"/>
      <c r="D87" s="563"/>
      <c r="E87" s="563"/>
      <c r="F87" s="563"/>
      <c r="G87" s="563"/>
      <c r="H87" s="269" t="s">
        <v>63</v>
      </c>
      <c r="I87" s="307" t="str">
        <f>+'[2]BASE DEL PRESUPUESTO'!C157</f>
        <v>10.3</v>
      </c>
    </row>
    <row r="88" spans="2:11" ht="48.75" customHeight="1" thickBot="1" x14ac:dyDescent="0.3">
      <c r="B88" s="267" t="s">
        <v>64</v>
      </c>
      <c r="C88" s="530" t="str">
        <f>+'[2]BASE DEL PRESUPUESTO'!D157</f>
        <v>Suministro y aplicacion de pintura vinilo tipo 1  dos manos para muros interiores a partir de borde de enchape y cielorrasos (color blanco) incluye medidas menores a 1.00 m, filos y dilataciones, resanes en estuco plástico, encintado y todos los materiales y trabajos necesarios para su correcta ejecución.</v>
      </c>
      <c r="D88" s="531"/>
      <c r="E88" s="531"/>
      <c r="F88" s="531"/>
      <c r="G88" s="532"/>
      <c r="H88" s="266" t="s">
        <v>65</v>
      </c>
      <c r="I88" s="330" t="str">
        <f>+'[2]BASE DEL PRESUPUESTO'!E157</f>
        <v>M2</v>
      </c>
      <c r="K88" s="190" t="s">
        <v>131</v>
      </c>
    </row>
    <row r="89" spans="2:11" ht="14.25" customHeight="1" x14ac:dyDescent="0.25">
      <c r="B89" s="264"/>
      <c r="C89" s="129"/>
      <c r="D89" s="129"/>
      <c r="E89" s="263"/>
      <c r="F89" s="262"/>
      <c r="G89" s="129"/>
      <c r="H89" s="129"/>
      <c r="I89" s="144"/>
    </row>
    <row r="90" spans="2:11" ht="14.25" customHeight="1" thickBot="1" x14ac:dyDescent="0.3">
      <c r="B90" s="128" t="s">
        <v>66</v>
      </c>
      <c r="C90" s="129"/>
      <c r="D90" s="129"/>
      <c r="E90" s="211"/>
      <c r="F90" s="249"/>
      <c r="G90" s="132"/>
      <c r="H90" s="132"/>
      <c r="I90" s="133"/>
    </row>
    <row r="91" spans="2:11" ht="14.25" customHeight="1" x14ac:dyDescent="0.25">
      <c r="B91" s="533" t="s">
        <v>11</v>
      </c>
      <c r="C91" s="534"/>
      <c r="D91" s="135" t="s">
        <v>65</v>
      </c>
      <c r="E91" s="255" t="s">
        <v>67</v>
      </c>
      <c r="F91" s="248" t="s">
        <v>68</v>
      </c>
      <c r="G91" s="534" t="s">
        <v>69</v>
      </c>
      <c r="H91" s="535"/>
      <c r="I91" s="138"/>
    </row>
    <row r="92" spans="2:11" ht="14.25" customHeight="1" x14ac:dyDescent="0.25">
      <c r="B92" s="536" t="s">
        <v>28</v>
      </c>
      <c r="C92" s="537"/>
      <c r="D92" s="140" t="s">
        <v>29</v>
      </c>
      <c r="E92" s="141">
        <v>1</v>
      </c>
      <c r="F92" s="257">
        <f>+(G107*10%)</f>
        <v>1866.0330511735281</v>
      </c>
      <c r="G92" s="652">
        <f>ROUND(E92*F92,0)</f>
        <v>1866</v>
      </c>
      <c r="H92" s="653"/>
      <c r="I92" s="133"/>
    </row>
    <row r="93" spans="2:11" ht="14.25" customHeight="1" x14ac:dyDescent="0.25">
      <c r="B93" s="536" t="str">
        <f>+'[2]2- COMP BASICA'!B518</f>
        <v>ANDAMIOS TUBULAR - 2 SECCIONES, 2 CRUCETAS, 1 PLANCHON</v>
      </c>
      <c r="C93" s="537"/>
      <c r="D93" s="140" t="s">
        <v>94</v>
      </c>
      <c r="E93" s="141">
        <v>0.14000000000000001</v>
      </c>
      <c r="F93" s="257">
        <f>+'[2]2- COMP BASICA'!R518</f>
        <v>3926.1846867908616</v>
      </c>
      <c r="G93" s="652">
        <f>ROUND(E93*F93,0)</f>
        <v>550</v>
      </c>
      <c r="H93" s="653"/>
      <c r="I93" s="133"/>
    </row>
    <row r="94" spans="2:11" ht="14.25" customHeight="1" thickBot="1" x14ac:dyDescent="0.3">
      <c r="B94" s="568"/>
      <c r="C94" s="569"/>
      <c r="D94" s="145"/>
      <c r="E94" s="208"/>
      <c r="F94" s="256"/>
      <c r="G94" s="661"/>
      <c r="H94" s="662"/>
      <c r="I94" s="133"/>
    </row>
    <row r="95" spans="2:11" ht="14.25" customHeight="1" thickBot="1" x14ac:dyDescent="0.3">
      <c r="B95" s="148"/>
      <c r="C95" s="132"/>
      <c r="D95" s="129"/>
      <c r="E95" s="211"/>
      <c r="F95" s="249"/>
      <c r="G95" s="655" t="s">
        <v>71</v>
      </c>
      <c r="H95" s="656"/>
      <c r="I95" s="150">
        <f>+(SUM(G92:H94))</f>
        <v>2416</v>
      </c>
    </row>
    <row r="96" spans="2:11" ht="14.25" customHeight="1" thickBot="1" x14ac:dyDescent="0.3">
      <c r="B96" s="128" t="s">
        <v>72</v>
      </c>
      <c r="C96" s="132"/>
      <c r="D96" s="129"/>
      <c r="E96" s="211"/>
      <c r="F96" s="249"/>
      <c r="G96" s="261"/>
      <c r="H96" s="261"/>
      <c r="I96" s="151"/>
    </row>
    <row r="97" spans="2:11" x14ac:dyDescent="0.25">
      <c r="B97" s="533" t="s">
        <v>11</v>
      </c>
      <c r="C97" s="534"/>
      <c r="D97" s="135" t="s">
        <v>65</v>
      </c>
      <c r="E97" s="255" t="s">
        <v>67</v>
      </c>
      <c r="F97" s="248" t="s">
        <v>68</v>
      </c>
      <c r="G97" s="643" t="s">
        <v>69</v>
      </c>
      <c r="H97" s="644"/>
      <c r="I97" s="152"/>
    </row>
    <row r="98" spans="2:11" ht="14.25" customHeight="1" x14ac:dyDescent="0.25">
      <c r="B98" s="884" t="str">
        <f>+'[2]2- COMP BASICA'!$B$429</f>
        <v>VINILO TIPO 1</v>
      </c>
      <c r="C98" s="883"/>
      <c r="D98" s="153" t="s">
        <v>92</v>
      </c>
      <c r="E98" s="393">
        <v>2.5000000000000001E-2</v>
      </c>
      <c r="F98" s="257">
        <f>+'[2]2- COMP BASICA'!$R$429</f>
        <v>80807.811332457059</v>
      </c>
      <c r="G98" s="652">
        <f>ROUND(E98*F98,0)</f>
        <v>2020</v>
      </c>
      <c r="H98" s="653"/>
      <c r="I98" s="259"/>
      <c r="K98" s="190" t="s">
        <v>137</v>
      </c>
    </row>
    <row r="99" spans="2:11" ht="15" customHeight="1" x14ac:dyDescent="0.25">
      <c r="B99" s="882" t="str">
        <f>+'[2]2- COMP BASICA'!$B$442</f>
        <v>RODILLO 9" FELPA ACRILICA</v>
      </c>
      <c r="C99" s="883"/>
      <c r="D99" s="153" t="s">
        <v>108</v>
      </c>
      <c r="E99" s="393">
        <v>0.04</v>
      </c>
      <c r="F99" s="257">
        <f>+'[2]2- COMP BASICA'!$R$442</f>
        <v>18494.756013529888</v>
      </c>
      <c r="G99" s="652">
        <f>ROUND(E99*F99,0)</f>
        <v>740</v>
      </c>
      <c r="H99" s="653"/>
      <c r="I99" s="259"/>
    </row>
    <row r="100" spans="2:11" ht="15" customHeight="1" x14ac:dyDescent="0.25">
      <c r="B100" s="595" t="str">
        <f>+'[2]2- COMP BASICA'!$B$187</f>
        <v>LIJA DE AGUA 150</v>
      </c>
      <c r="C100" s="596"/>
      <c r="D100" s="140" t="s">
        <v>108</v>
      </c>
      <c r="E100" s="301">
        <v>0.01</v>
      </c>
      <c r="F100" s="257">
        <f>+'[2]2- COMP BASICA'!$R$187</f>
        <v>1602.6915617581892</v>
      </c>
      <c r="G100" s="652">
        <f>ROUND(E100*F100,0)</f>
        <v>16</v>
      </c>
      <c r="H100" s="653"/>
      <c r="I100" s="259"/>
    </row>
    <row r="101" spans="2:11" ht="15" customHeight="1" x14ac:dyDescent="0.25">
      <c r="B101" s="536" t="str">
        <f>+'[2]2- COMP BASICA'!$B$425</f>
        <v xml:space="preserve">ESTUCO PLASTICO </v>
      </c>
      <c r="C101" s="537"/>
      <c r="D101" s="140" t="s">
        <v>85</v>
      </c>
      <c r="E101" s="301">
        <v>0.02</v>
      </c>
      <c r="F101" s="257">
        <f>+'[2]2- COMP BASICA'!$R$425</f>
        <v>20337.333307933288</v>
      </c>
      <c r="G101" s="652">
        <f>ROUND(E101*F101,0)</f>
        <v>407</v>
      </c>
      <c r="H101" s="653"/>
      <c r="I101" s="259"/>
    </row>
    <row r="102" spans="2:11" x14ac:dyDescent="0.25">
      <c r="B102" s="536"/>
      <c r="C102" s="537"/>
      <c r="D102" s="140"/>
      <c r="E102" s="301"/>
      <c r="F102" s="257"/>
      <c r="G102" s="652"/>
      <c r="H102" s="653"/>
      <c r="I102" s="259"/>
    </row>
    <row r="103" spans="2:11" ht="14.4" thickBot="1" x14ac:dyDescent="0.3">
      <c r="B103" s="880"/>
      <c r="C103" s="881"/>
      <c r="D103" s="258"/>
      <c r="E103" s="388"/>
      <c r="F103" s="252"/>
      <c r="G103" s="581"/>
      <c r="H103" s="582"/>
      <c r="I103" s="259"/>
    </row>
    <row r="104" spans="2:11" ht="14.4" thickBot="1" x14ac:dyDescent="0.3">
      <c r="B104" s="148"/>
      <c r="C104" s="132"/>
      <c r="D104" s="129"/>
      <c r="E104" s="211"/>
      <c r="F104" s="249"/>
      <c r="G104" s="554" t="s">
        <v>71</v>
      </c>
      <c r="H104" s="555"/>
      <c r="I104" s="150">
        <f>SUM(G98:H103)</f>
        <v>3183</v>
      </c>
    </row>
    <row r="105" spans="2:11" ht="14.4" thickBot="1" x14ac:dyDescent="0.3">
      <c r="B105" s="128" t="s">
        <v>74</v>
      </c>
      <c r="C105" s="132"/>
      <c r="D105" s="129"/>
      <c r="E105" s="211"/>
      <c r="F105" s="249"/>
      <c r="G105" s="132"/>
      <c r="H105" s="132"/>
      <c r="I105" s="151"/>
    </row>
    <row r="106" spans="2:11" x14ac:dyDescent="0.25">
      <c r="B106" s="533" t="s">
        <v>11</v>
      </c>
      <c r="C106" s="534"/>
      <c r="D106" s="135" t="s">
        <v>65</v>
      </c>
      <c r="E106" s="248" t="s">
        <v>75</v>
      </c>
      <c r="F106" s="135" t="s">
        <v>76</v>
      </c>
      <c r="G106" s="534" t="s">
        <v>77</v>
      </c>
      <c r="H106" s="535"/>
      <c r="I106" s="162"/>
    </row>
    <row r="107" spans="2:11" x14ac:dyDescent="0.25">
      <c r="B107" s="536" t="str">
        <f>+'[2]1- CUADRILLAS'!A44</f>
        <v>CUADRILLA CC (PINTURA)</v>
      </c>
      <c r="C107" s="537"/>
      <c r="D107" s="163" t="s">
        <v>78</v>
      </c>
      <c r="E107" s="164">
        <f>+'[2]1- CUADRILLAS'!D44</f>
        <v>49220</v>
      </c>
      <c r="F107" s="199">
        <v>0.37912089621567002</v>
      </c>
      <c r="G107" s="572">
        <f>F107*E107</f>
        <v>18660.330511735279</v>
      </c>
      <c r="H107" s="573"/>
      <c r="I107" s="151"/>
    </row>
    <row r="108" spans="2:11" ht="14.4" thickBot="1" x14ac:dyDescent="0.3">
      <c r="B108" s="576"/>
      <c r="C108" s="577"/>
      <c r="D108" s="166"/>
      <c r="E108" s="251"/>
      <c r="F108" s="250"/>
      <c r="G108" s="577"/>
      <c r="H108" s="578"/>
      <c r="I108" s="151"/>
    </row>
    <row r="109" spans="2:11" ht="14.4" thickBot="1" x14ac:dyDescent="0.3">
      <c r="B109" s="169"/>
      <c r="C109" s="132"/>
      <c r="D109" s="129"/>
      <c r="E109" s="211"/>
      <c r="F109" s="249"/>
      <c r="G109" s="554" t="s">
        <v>71</v>
      </c>
      <c r="H109" s="555"/>
      <c r="I109" s="150">
        <f>SUM(G107:H108)</f>
        <v>18660.330511735279</v>
      </c>
    </row>
    <row r="110" spans="2:11" ht="14.25" customHeight="1" thickBot="1" x14ac:dyDescent="0.3">
      <c r="B110" s="128" t="s">
        <v>79</v>
      </c>
      <c r="C110" s="160"/>
      <c r="D110" s="129"/>
      <c r="E110" s="211"/>
      <c r="F110" s="249"/>
      <c r="G110" s="132"/>
      <c r="H110" s="132"/>
      <c r="I110" s="151"/>
    </row>
    <row r="111" spans="2:11" ht="14.25" customHeight="1" x14ac:dyDescent="0.25">
      <c r="B111" s="533" t="s">
        <v>11</v>
      </c>
      <c r="C111" s="534"/>
      <c r="D111" s="135" t="s">
        <v>65</v>
      </c>
      <c r="E111" s="248" t="s">
        <v>75</v>
      </c>
      <c r="F111" s="135" t="s">
        <v>76</v>
      </c>
      <c r="G111" s="534" t="s">
        <v>77</v>
      </c>
      <c r="H111" s="535"/>
      <c r="I111" s="162"/>
    </row>
    <row r="112" spans="2:11" ht="14.4" thickBot="1" x14ac:dyDescent="0.3">
      <c r="B112" s="576"/>
      <c r="C112" s="577"/>
      <c r="D112" s="166"/>
      <c r="E112" s="251"/>
      <c r="F112" s="250"/>
      <c r="G112" s="577"/>
      <c r="H112" s="578"/>
      <c r="I112" s="151"/>
    </row>
    <row r="113" spans="2:9" ht="14.4" thickBot="1" x14ac:dyDescent="0.3">
      <c r="B113" s="172"/>
      <c r="C113" s="173"/>
      <c r="D113" s="174"/>
      <c r="E113" s="246"/>
      <c r="F113" s="245"/>
      <c r="G113" s="593" t="s">
        <v>71</v>
      </c>
      <c r="H113" s="594"/>
      <c r="I113" s="150">
        <f>ROUND(SUM(G112:H112),0)</f>
        <v>0</v>
      </c>
    </row>
    <row r="114" spans="2:9" ht="9.75" customHeight="1" thickBot="1" x14ac:dyDescent="0.3">
      <c r="B114" s="148"/>
      <c r="C114" s="132"/>
      <c r="D114" s="129"/>
      <c r="E114" s="244"/>
      <c r="F114" s="243"/>
      <c r="G114" s="132"/>
      <c r="H114" s="179"/>
      <c r="I114" s="180"/>
    </row>
    <row r="115" spans="2:9" ht="14.4" thickBot="1" x14ac:dyDescent="0.3">
      <c r="B115" s="181"/>
      <c r="C115" s="182"/>
      <c r="D115" s="183"/>
      <c r="E115" s="217"/>
      <c r="F115" s="601" t="s">
        <v>80</v>
      </c>
      <c r="G115" s="601"/>
      <c r="H115" s="602"/>
      <c r="I115" s="216">
        <f>+(SUM(I95:I113))</f>
        <v>24259.330511735279</v>
      </c>
    </row>
    <row r="116" spans="2:9" ht="15" customHeight="1" thickBot="1" x14ac:dyDescent="0.3">
      <c r="B116" s="186"/>
      <c r="C116" s="187"/>
      <c r="D116" s="188"/>
      <c r="E116" s="549" t="s">
        <v>86</v>
      </c>
      <c r="F116" s="550"/>
      <c r="G116" s="550"/>
      <c r="H116" s="550"/>
      <c r="I116" s="203">
        <f>+SUM(I117:I120)</f>
        <v>7265.6694882647153</v>
      </c>
    </row>
    <row r="117" spans="2:9" ht="13.5" customHeight="1" x14ac:dyDescent="0.25">
      <c r="B117" s="196"/>
      <c r="C117" s="197"/>
      <c r="D117" s="193"/>
      <c r="E117" s="551" t="s">
        <v>87</v>
      </c>
      <c r="F117" s="552"/>
      <c r="G117" s="553"/>
      <c r="H117" s="204">
        <v>0.23</v>
      </c>
      <c r="I117" s="205">
        <f>I115*H117</f>
        <v>5579.6460176991141</v>
      </c>
    </row>
    <row r="118" spans="2:9" x14ac:dyDescent="0.25">
      <c r="B118" s="196"/>
      <c r="C118" s="197"/>
      <c r="D118" s="193"/>
      <c r="E118" s="521" t="s">
        <v>88</v>
      </c>
      <c r="F118" s="522"/>
      <c r="G118" s="523"/>
      <c r="H118" s="206">
        <v>0.01</v>
      </c>
      <c r="I118" s="207">
        <f>I115*H118</f>
        <v>242.5933051173528</v>
      </c>
    </row>
    <row r="119" spans="2:9" x14ac:dyDescent="0.25">
      <c r="B119" s="196"/>
      <c r="C119" s="197"/>
      <c r="D119" s="193"/>
      <c r="E119" s="521" t="s">
        <v>89</v>
      </c>
      <c r="F119" s="522"/>
      <c r="G119" s="523"/>
      <c r="H119" s="206">
        <v>0.05</v>
      </c>
      <c r="I119" s="207">
        <f>I115*H119</f>
        <v>1212.966525586764</v>
      </c>
    </row>
    <row r="120" spans="2:9" ht="14.4" thickBot="1" x14ac:dyDescent="0.3">
      <c r="B120" s="196"/>
      <c r="C120" s="197"/>
      <c r="D120" s="193"/>
      <c r="E120" s="544" t="s">
        <v>90</v>
      </c>
      <c r="F120" s="545"/>
      <c r="G120" s="546"/>
      <c r="H120" s="209">
        <v>0.19</v>
      </c>
      <c r="I120" s="207">
        <f>H120*I119</f>
        <v>230.46363986148515</v>
      </c>
    </row>
    <row r="121" spans="2:9" ht="14.4" thickBot="1" x14ac:dyDescent="0.3">
      <c r="B121" s="196"/>
      <c r="C121" s="197"/>
      <c r="D121" s="193"/>
      <c r="E121" s="547" t="s">
        <v>91</v>
      </c>
      <c r="F121" s="548"/>
      <c r="G121" s="548"/>
      <c r="H121" s="548"/>
      <c r="I121" s="210">
        <f>ROUND(I115+I116,0)</f>
        <v>31525</v>
      </c>
    </row>
    <row r="122" spans="2:9" x14ac:dyDescent="0.25">
      <c r="B122" s="196"/>
      <c r="C122" s="197"/>
      <c r="D122" s="193"/>
      <c r="E122" s="246"/>
      <c r="F122" s="149"/>
      <c r="G122" s="149"/>
      <c r="H122" s="149"/>
      <c r="I122" s="189"/>
    </row>
    <row r="123" spans="2:9" x14ac:dyDescent="0.25">
      <c r="B123" s="196"/>
      <c r="C123" s="197"/>
      <c r="D123" s="193"/>
      <c r="E123" s="211"/>
      <c r="F123" s="212"/>
      <c r="G123" s="212"/>
      <c r="H123" s="212"/>
      <c r="I123" s="213"/>
    </row>
    <row r="124" spans="2:9" x14ac:dyDescent="0.25">
      <c r="B124" s="191"/>
      <c r="C124" s="192"/>
      <c r="D124" s="193"/>
      <c r="E124" s="211"/>
      <c r="F124" s="194"/>
      <c r="G124" s="194"/>
      <c r="H124" s="194"/>
      <c r="I124" s="195"/>
    </row>
    <row r="125" spans="2:9" x14ac:dyDescent="0.25">
      <c r="B125" s="196" t="s">
        <v>81</v>
      </c>
      <c r="C125" s="197"/>
      <c r="D125" s="193"/>
      <c r="E125" s="211"/>
      <c r="F125" s="632" t="s">
        <v>82</v>
      </c>
      <c r="G125" s="632"/>
      <c r="H125" s="632"/>
      <c r="I125" s="633"/>
    </row>
    <row r="126" spans="2:9" ht="14.4" thickBot="1" x14ac:dyDescent="0.3">
      <c r="B126" s="181" t="s">
        <v>83</v>
      </c>
      <c r="C126" s="182"/>
      <c r="D126" s="183"/>
      <c r="E126" s="242"/>
      <c r="F126" s="570" t="s">
        <v>84</v>
      </c>
      <c r="G126" s="570"/>
      <c r="H126" s="570"/>
      <c r="I126" s="571"/>
    </row>
    <row r="127" spans="2:9" s="389" customFormat="1" ht="14.4" thickBot="1" x14ac:dyDescent="0.3">
      <c r="B127" s="299"/>
      <c r="C127" s="197"/>
      <c r="D127" s="193"/>
      <c r="E127" s="298"/>
      <c r="F127" s="297"/>
      <c r="G127" s="297"/>
      <c r="H127" s="297"/>
      <c r="I127" s="296"/>
    </row>
    <row r="128" spans="2:9" ht="14.25" customHeight="1" x14ac:dyDescent="0.25">
      <c r="B128" s="560" t="str">
        <f>+'[2]2- COMP BASICA'!$B$2</f>
        <v>REPARACIONES LOCATIVAS LABORATORIO GENETICA REGIONAL NOR OCCIDENTE DEL INSTITUTO NACIONAL DE MEDICINA LEGAL Y CIENCIAS FORENSES.</v>
      </c>
      <c r="C128" s="561"/>
      <c r="D128" s="561"/>
      <c r="E128" s="561"/>
      <c r="F128" s="561"/>
      <c r="G128" s="561"/>
      <c r="H128" s="271" t="s">
        <v>62</v>
      </c>
      <c r="I128" s="331" t="str">
        <f>+'[2]BASE DEL PRESUPUESTO'!$D$154</f>
        <v>PINTURAS</v>
      </c>
    </row>
    <row r="129" spans="2:11" ht="24" customHeight="1" x14ac:dyDescent="0.25">
      <c r="B129" s="562"/>
      <c r="C129" s="563"/>
      <c r="D129" s="563"/>
      <c r="E129" s="563"/>
      <c r="F129" s="563"/>
      <c r="G129" s="563"/>
      <c r="H129" s="269" t="s">
        <v>63</v>
      </c>
      <c r="I129" s="307" t="str">
        <f>+'[2]BASE DEL PRESUPUESTO'!C158</f>
        <v>10.4</v>
      </c>
    </row>
    <row r="130" spans="2:11" ht="51" customHeight="1" thickBot="1" x14ac:dyDescent="0.3">
      <c r="B130" s="267" t="s">
        <v>64</v>
      </c>
      <c r="C130" s="530" t="str">
        <f>+'[2]BASE DEL PRESUPUESTO'!D158</f>
        <v>Suministro e instalación de pintura esmalte mate super lavable exterior dos manos (color gris) para marcos metálicos de puertas. Incluye una mano de anticorrosivo gris y todos los materiales y trabajos necesarios para su correcta ejecución</v>
      </c>
      <c r="D130" s="531"/>
      <c r="E130" s="531"/>
      <c r="F130" s="531"/>
      <c r="G130" s="532"/>
      <c r="H130" s="266" t="s">
        <v>65</v>
      </c>
      <c r="I130" s="330" t="str">
        <f>+'[2]BASE DEL PRESUPUESTO'!E158</f>
        <v>M</v>
      </c>
      <c r="K130" s="190" t="s">
        <v>131</v>
      </c>
    </row>
    <row r="131" spans="2:11" ht="14.25" customHeight="1" x14ac:dyDescent="0.25">
      <c r="B131" s="264"/>
      <c r="C131" s="129"/>
      <c r="D131" s="129"/>
      <c r="E131" s="263"/>
      <c r="F131" s="262"/>
      <c r="G131" s="129"/>
      <c r="H131" s="129"/>
      <c r="I131" s="144"/>
    </row>
    <row r="132" spans="2:11" ht="14.25" customHeight="1" thickBot="1" x14ac:dyDescent="0.3">
      <c r="B132" s="128" t="s">
        <v>66</v>
      </c>
      <c r="C132" s="129"/>
      <c r="D132" s="129"/>
      <c r="E132" s="211"/>
      <c r="F132" s="249"/>
      <c r="G132" s="132"/>
      <c r="H132" s="132"/>
      <c r="I132" s="133"/>
    </row>
    <row r="133" spans="2:11" ht="14.25" customHeight="1" x14ac:dyDescent="0.25">
      <c r="B133" s="533" t="s">
        <v>11</v>
      </c>
      <c r="C133" s="534"/>
      <c r="D133" s="135" t="s">
        <v>65</v>
      </c>
      <c r="E133" s="255" t="s">
        <v>67</v>
      </c>
      <c r="F133" s="248" t="s">
        <v>68</v>
      </c>
      <c r="G133" s="534" t="s">
        <v>69</v>
      </c>
      <c r="H133" s="535"/>
      <c r="I133" s="138"/>
    </row>
    <row r="134" spans="2:11" ht="14.25" customHeight="1" x14ac:dyDescent="0.25">
      <c r="B134" s="536" t="s">
        <v>28</v>
      </c>
      <c r="C134" s="537"/>
      <c r="D134" s="140" t="s">
        <v>29</v>
      </c>
      <c r="E134" s="141">
        <v>1</v>
      </c>
      <c r="F134" s="257">
        <f>+(G150*10%)</f>
        <v>1071.3338591766064</v>
      </c>
      <c r="G134" s="652">
        <f>ROUND(E134*F134,0)</f>
        <v>1071</v>
      </c>
      <c r="H134" s="653"/>
      <c r="I134" s="133"/>
    </row>
    <row r="135" spans="2:11" ht="14.25" customHeight="1" x14ac:dyDescent="0.25">
      <c r="B135" s="595" t="str">
        <f>+'[2]2- COMP BASICA'!B518</f>
        <v>ANDAMIOS TUBULAR - 2 SECCIONES, 2 CRUCETAS, 1 PLANCHON</v>
      </c>
      <c r="C135" s="596"/>
      <c r="D135" s="140" t="s">
        <v>94</v>
      </c>
      <c r="E135" s="141">
        <v>0.14000000000000001</v>
      </c>
      <c r="F135" s="257">
        <f>+'[2]2- COMP BASICA'!R518</f>
        <v>3926.1846867908616</v>
      </c>
      <c r="G135" s="652">
        <f>ROUND(E135*F135,0)</f>
        <v>550</v>
      </c>
      <c r="H135" s="653"/>
      <c r="I135" s="133"/>
    </row>
    <row r="136" spans="2:11" ht="14.25" customHeight="1" thickBot="1" x14ac:dyDescent="0.3">
      <c r="B136" s="688"/>
      <c r="C136" s="689"/>
      <c r="D136" s="145"/>
      <c r="E136" s="208"/>
      <c r="F136" s="256"/>
      <c r="G136" s="661"/>
      <c r="H136" s="662"/>
      <c r="I136" s="133"/>
    </row>
    <row r="137" spans="2:11" ht="14.25" customHeight="1" thickBot="1" x14ac:dyDescent="0.3">
      <c r="B137" s="148"/>
      <c r="C137" s="132"/>
      <c r="D137" s="129"/>
      <c r="E137" s="211"/>
      <c r="F137" s="249"/>
      <c r="G137" s="655" t="s">
        <v>71</v>
      </c>
      <c r="H137" s="656"/>
      <c r="I137" s="150">
        <f>+(SUM(G134:H136))</f>
        <v>1621</v>
      </c>
    </row>
    <row r="138" spans="2:11" ht="14.25" customHeight="1" thickBot="1" x14ac:dyDescent="0.3">
      <c r="B138" s="128" t="s">
        <v>72</v>
      </c>
      <c r="C138" s="132"/>
      <c r="D138" s="129"/>
      <c r="E138" s="211"/>
      <c r="F138" s="249"/>
      <c r="G138" s="261"/>
      <c r="H138" s="261"/>
      <c r="I138" s="151"/>
    </row>
    <row r="139" spans="2:11" x14ac:dyDescent="0.25">
      <c r="B139" s="597" t="s">
        <v>11</v>
      </c>
      <c r="C139" s="598"/>
      <c r="D139" s="135" t="s">
        <v>65</v>
      </c>
      <c r="E139" s="255" t="s">
        <v>67</v>
      </c>
      <c r="F139" s="248" t="s">
        <v>68</v>
      </c>
      <c r="G139" s="643" t="s">
        <v>69</v>
      </c>
      <c r="H139" s="644"/>
      <c r="I139" s="152"/>
    </row>
    <row r="140" spans="2:11" ht="14.25" customHeight="1" x14ac:dyDescent="0.25">
      <c r="B140" s="882" t="str">
        <f>+'[2]2- COMP BASICA'!B421</f>
        <v>ESMALTE NEGRO/BLANCO MATE EXTERIOR</v>
      </c>
      <c r="C140" s="883"/>
      <c r="D140" s="153" t="s">
        <v>92</v>
      </c>
      <c r="E140" s="393">
        <v>6.7000000000000004E-2</v>
      </c>
      <c r="F140" s="257">
        <f>+'[2]2- COMP BASICA'!R421</f>
        <v>95307.520590522909</v>
      </c>
      <c r="G140" s="652">
        <f>ROUND(E140*F140,0)</f>
        <v>6386</v>
      </c>
      <c r="H140" s="653"/>
      <c r="I140" s="259"/>
      <c r="K140" s="190" t="s">
        <v>136</v>
      </c>
    </row>
    <row r="141" spans="2:11" ht="15" customHeight="1" x14ac:dyDescent="0.25">
      <c r="B141" s="882" t="str">
        <f>+'[2]2- COMP BASICA'!B442</f>
        <v>RODILLO 9" FELPA ACRILICA</v>
      </c>
      <c r="C141" s="883"/>
      <c r="D141" s="153" t="s">
        <v>108</v>
      </c>
      <c r="E141" s="393">
        <v>0.04</v>
      </c>
      <c r="F141" s="257">
        <f>+'[2]2- COMP BASICA'!R442</f>
        <v>18494.756013529888</v>
      </c>
      <c r="G141" s="652">
        <f>ROUND(E141*F141,0)</f>
        <v>740</v>
      </c>
      <c r="H141" s="653"/>
      <c r="I141" s="259"/>
    </row>
    <row r="142" spans="2:11" ht="15" customHeight="1" x14ac:dyDescent="0.25">
      <c r="B142" s="882" t="str">
        <f>+'[2]2- COMP BASICA'!B445</f>
        <v>THINNER FINO</v>
      </c>
      <c r="C142" s="883"/>
      <c r="D142" s="153" t="s">
        <v>92</v>
      </c>
      <c r="E142" s="393">
        <v>0.01</v>
      </c>
      <c r="F142" s="257">
        <f>+'[2]2- COMP BASICA'!R445</f>
        <v>51331.987103559513</v>
      </c>
      <c r="G142" s="652">
        <f>ROUND(E142*F142,0)</f>
        <v>513</v>
      </c>
      <c r="H142" s="653"/>
      <c r="I142" s="259"/>
    </row>
    <row r="143" spans="2:11" ht="15" customHeight="1" x14ac:dyDescent="0.25">
      <c r="B143" s="595" t="str">
        <f>+'[2]2- COMP BASICA'!B187</f>
        <v>LIJA DE AGUA 150</v>
      </c>
      <c r="C143" s="596"/>
      <c r="D143" s="140" t="s">
        <v>108</v>
      </c>
      <c r="E143" s="301">
        <v>0.1</v>
      </c>
      <c r="F143" s="257">
        <f>+'[2]2- COMP BASICA'!R187</f>
        <v>1602.6915617581892</v>
      </c>
      <c r="G143" s="652">
        <f>ROUND(E143*F143,0)</f>
        <v>160</v>
      </c>
      <c r="H143" s="653"/>
      <c r="I143" s="259"/>
    </row>
    <row r="144" spans="2:11" ht="15" customHeight="1" x14ac:dyDescent="0.25">
      <c r="B144" s="595" t="str">
        <f>+'[2]2- COMP BASICA'!B420</f>
        <v>ANTICORROSIVO GRIS</v>
      </c>
      <c r="C144" s="596"/>
      <c r="D144" s="392" t="s">
        <v>92</v>
      </c>
      <c r="E144" s="301">
        <v>0.04</v>
      </c>
      <c r="F144" s="257">
        <f>+'[2]2- COMP BASICA'!R420</f>
        <v>68675.292022279842</v>
      </c>
      <c r="G144" s="652">
        <f>ROUND(E144*F144,0)</f>
        <v>2747</v>
      </c>
      <c r="H144" s="653"/>
      <c r="I144" s="259"/>
      <c r="K144" s="190" t="s">
        <v>135</v>
      </c>
    </row>
    <row r="145" spans="2:14" x14ac:dyDescent="0.25">
      <c r="B145" s="595"/>
      <c r="C145" s="596"/>
      <c r="D145" s="140"/>
      <c r="E145" s="301"/>
      <c r="F145" s="257"/>
      <c r="G145" s="652"/>
      <c r="H145" s="653"/>
      <c r="I145" s="259"/>
    </row>
    <row r="146" spans="2:14" ht="14.4" thickBot="1" x14ac:dyDescent="0.3">
      <c r="B146" s="880"/>
      <c r="C146" s="881"/>
      <c r="D146" s="258"/>
      <c r="E146" s="388"/>
      <c r="F146" s="252"/>
      <c r="G146" s="581"/>
      <c r="H146" s="582"/>
      <c r="I146" s="259"/>
    </row>
    <row r="147" spans="2:14" ht="14.4" thickBot="1" x14ac:dyDescent="0.3">
      <c r="B147" s="148"/>
      <c r="C147" s="132"/>
      <c r="D147" s="129"/>
      <c r="E147" s="211"/>
      <c r="F147" s="249"/>
      <c r="G147" s="554" t="s">
        <v>71</v>
      </c>
      <c r="H147" s="555"/>
      <c r="I147" s="150">
        <f>SUM(G140:H146)</f>
        <v>10546</v>
      </c>
    </row>
    <row r="148" spans="2:14" ht="14.4" thickBot="1" x14ac:dyDescent="0.3">
      <c r="B148" s="128" t="s">
        <v>74</v>
      </c>
      <c r="C148" s="132"/>
      <c r="D148" s="129"/>
      <c r="E148" s="211"/>
      <c r="F148" s="249"/>
      <c r="G148" s="132"/>
      <c r="H148" s="132"/>
      <c r="I148" s="151"/>
    </row>
    <row r="149" spans="2:14" x14ac:dyDescent="0.25">
      <c r="B149" s="597" t="s">
        <v>11</v>
      </c>
      <c r="C149" s="598"/>
      <c r="D149" s="135" t="s">
        <v>65</v>
      </c>
      <c r="E149" s="248" t="s">
        <v>75</v>
      </c>
      <c r="F149" s="135" t="s">
        <v>76</v>
      </c>
      <c r="G149" s="534" t="s">
        <v>77</v>
      </c>
      <c r="H149" s="535"/>
      <c r="I149" s="162"/>
    </row>
    <row r="150" spans="2:14" x14ac:dyDescent="0.25">
      <c r="B150" s="595" t="str">
        <f>+'[2]1- CUADRILLAS'!A44</f>
        <v>CUADRILLA CC (PINTURA)</v>
      </c>
      <c r="C150" s="596"/>
      <c r="D150" s="163" t="s">
        <v>78</v>
      </c>
      <c r="E150" s="164">
        <f>+'[2]1- CUADRILLAS'!D44</f>
        <v>49220</v>
      </c>
      <c r="F150" s="391">
        <v>0.21766230377419876</v>
      </c>
      <c r="G150" s="572">
        <f>F150*E150</f>
        <v>10713.338591766063</v>
      </c>
      <c r="H150" s="573"/>
      <c r="I150" s="151"/>
    </row>
    <row r="151" spans="2:14" ht="14.4" thickBot="1" x14ac:dyDescent="0.3">
      <c r="B151" s="615"/>
      <c r="C151" s="616"/>
      <c r="D151" s="166"/>
      <c r="E151" s="251"/>
      <c r="F151" s="250"/>
      <c r="G151" s="577"/>
      <c r="H151" s="578"/>
      <c r="I151" s="151"/>
    </row>
    <row r="152" spans="2:14" ht="14.4" thickBot="1" x14ac:dyDescent="0.3">
      <c r="B152" s="169"/>
      <c r="C152" s="132"/>
      <c r="D152" s="129"/>
      <c r="E152" s="211"/>
      <c r="F152" s="249"/>
      <c r="G152" s="554" t="s">
        <v>71</v>
      </c>
      <c r="H152" s="555"/>
      <c r="I152" s="150">
        <f>SUM(G150:H151)</f>
        <v>10713.338591766063</v>
      </c>
    </row>
    <row r="153" spans="2:14" ht="14.25" customHeight="1" thickBot="1" x14ac:dyDescent="0.3">
      <c r="B153" s="128" t="s">
        <v>79</v>
      </c>
      <c r="C153" s="160"/>
      <c r="D153" s="129"/>
      <c r="E153" s="211"/>
      <c r="F153" s="249"/>
      <c r="G153" s="132"/>
      <c r="H153" s="132"/>
      <c r="I153" s="151"/>
    </row>
    <row r="154" spans="2:14" ht="14.25" customHeight="1" x14ac:dyDescent="0.25">
      <c r="B154" s="533" t="s">
        <v>11</v>
      </c>
      <c r="C154" s="534"/>
      <c r="D154" s="135" t="s">
        <v>65</v>
      </c>
      <c r="E154" s="248" t="s">
        <v>75</v>
      </c>
      <c r="F154" s="135" t="s">
        <v>76</v>
      </c>
      <c r="G154" s="534" t="s">
        <v>77</v>
      </c>
      <c r="H154" s="535"/>
      <c r="I154" s="162"/>
    </row>
    <row r="155" spans="2:14" ht="14.4" thickBot="1" x14ac:dyDescent="0.3">
      <c r="B155" s="576"/>
      <c r="C155" s="577"/>
      <c r="D155" s="166"/>
      <c r="E155" s="251"/>
      <c r="F155" s="250"/>
      <c r="G155" s="577"/>
      <c r="H155" s="578"/>
      <c r="I155" s="151"/>
    </row>
    <row r="156" spans="2:14" ht="14.4" thickBot="1" x14ac:dyDescent="0.3">
      <c r="B156" s="172"/>
      <c r="C156" s="173"/>
      <c r="D156" s="174"/>
      <c r="E156" s="246"/>
      <c r="F156" s="245"/>
      <c r="G156" s="593" t="s">
        <v>71</v>
      </c>
      <c r="H156" s="594"/>
      <c r="I156" s="150">
        <f>ROUND(SUM(G155:H155),0)</f>
        <v>0</v>
      </c>
    </row>
    <row r="157" spans="2:14" ht="8.25" customHeight="1" thickBot="1" x14ac:dyDescent="0.3">
      <c r="B157" s="148"/>
      <c r="C157" s="132"/>
      <c r="D157" s="129"/>
      <c r="E157" s="244"/>
      <c r="F157" s="243"/>
      <c r="G157" s="132"/>
      <c r="H157" s="179"/>
      <c r="I157" s="180"/>
      <c r="N157" s="390"/>
    </row>
    <row r="158" spans="2:14" s="389" customFormat="1" ht="14.4" thickBot="1" x14ac:dyDescent="0.3">
      <c r="B158" s="181"/>
      <c r="C158" s="182"/>
      <c r="D158" s="183"/>
      <c r="E158" s="217"/>
      <c r="F158" s="601" t="s">
        <v>80</v>
      </c>
      <c r="G158" s="601"/>
      <c r="H158" s="602"/>
      <c r="I158" s="216">
        <f>+(SUM(I137:I154))</f>
        <v>22880.338591766063</v>
      </c>
    </row>
    <row r="159" spans="2:14" ht="15" customHeight="1" thickBot="1" x14ac:dyDescent="0.3">
      <c r="B159" s="186"/>
      <c r="C159" s="187"/>
      <c r="D159" s="188"/>
      <c r="E159" s="549" t="s">
        <v>86</v>
      </c>
      <c r="F159" s="550"/>
      <c r="G159" s="550"/>
      <c r="H159" s="550"/>
      <c r="I159" s="203">
        <f>+SUM(I160:I163)</f>
        <v>6852.6614082339365</v>
      </c>
    </row>
    <row r="160" spans="2:14" ht="13.5" customHeight="1" x14ac:dyDescent="0.25">
      <c r="B160" s="196"/>
      <c r="C160" s="197"/>
      <c r="D160" s="193"/>
      <c r="E160" s="551" t="s">
        <v>87</v>
      </c>
      <c r="F160" s="552"/>
      <c r="G160" s="553"/>
      <c r="H160" s="204">
        <v>0.23</v>
      </c>
      <c r="I160" s="205">
        <f>I158*H160</f>
        <v>5262.4778761061953</v>
      </c>
    </row>
    <row r="161" spans="2:11" x14ac:dyDescent="0.25">
      <c r="B161" s="196"/>
      <c r="C161" s="197"/>
      <c r="D161" s="193"/>
      <c r="E161" s="521" t="s">
        <v>88</v>
      </c>
      <c r="F161" s="522"/>
      <c r="G161" s="523"/>
      <c r="H161" s="206">
        <v>0.01</v>
      </c>
      <c r="I161" s="207">
        <f>I158*H161</f>
        <v>228.80338591766065</v>
      </c>
    </row>
    <row r="162" spans="2:11" x14ac:dyDescent="0.25">
      <c r="B162" s="196"/>
      <c r="C162" s="197"/>
      <c r="D162" s="193"/>
      <c r="E162" s="521" t="s">
        <v>89</v>
      </c>
      <c r="F162" s="522"/>
      <c r="G162" s="523"/>
      <c r="H162" s="206">
        <v>0.05</v>
      </c>
      <c r="I162" s="207">
        <f>I158*H162</f>
        <v>1144.0169295883031</v>
      </c>
    </row>
    <row r="163" spans="2:11" ht="14.4" thickBot="1" x14ac:dyDescent="0.3">
      <c r="B163" s="196"/>
      <c r="C163" s="197"/>
      <c r="D163" s="193"/>
      <c r="E163" s="544" t="s">
        <v>90</v>
      </c>
      <c r="F163" s="545"/>
      <c r="G163" s="546"/>
      <c r="H163" s="209">
        <v>0.19</v>
      </c>
      <c r="I163" s="207">
        <f>H163*I162</f>
        <v>217.36321662177761</v>
      </c>
    </row>
    <row r="164" spans="2:11" ht="14.4" thickBot="1" x14ac:dyDescent="0.3">
      <c r="B164" s="196"/>
      <c r="C164" s="197"/>
      <c r="D164" s="193"/>
      <c r="E164" s="547" t="s">
        <v>91</v>
      </c>
      <c r="F164" s="548"/>
      <c r="G164" s="548"/>
      <c r="H164" s="548"/>
      <c r="I164" s="210">
        <f>ROUND(I158+I159,0)</f>
        <v>29733</v>
      </c>
    </row>
    <row r="165" spans="2:11" x14ac:dyDescent="0.25">
      <c r="B165" s="196"/>
      <c r="C165" s="197"/>
      <c r="D165" s="193"/>
      <c r="E165" s="246"/>
      <c r="F165" s="149"/>
      <c r="G165" s="149"/>
      <c r="H165" s="149"/>
      <c r="I165" s="189"/>
    </row>
    <row r="166" spans="2:11" x14ac:dyDescent="0.25">
      <c r="B166" s="196"/>
      <c r="C166" s="197"/>
      <c r="D166" s="193"/>
      <c r="E166" s="211"/>
      <c r="F166" s="212"/>
      <c r="G166" s="212"/>
      <c r="H166" s="212"/>
      <c r="I166" s="213"/>
    </row>
    <row r="167" spans="2:11" x14ac:dyDescent="0.25">
      <c r="B167" s="191"/>
      <c r="C167" s="192"/>
      <c r="D167" s="193"/>
      <c r="E167" s="211"/>
      <c r="F167" s="194"/>
      <c r="G167" s="194"/>
      <c r="H167" s="194"/>
      <c r="I167" s="195"/>
    </row>
    <row r="168" spans="2:11" x14ac:dyDescent="0.25">
      <c r="B168" s="196" t="s">
        <v>81</v>
      </c>
      <c r="C168" s="197"/>
      <c r="D168" s="193"/>
      <c r="E168" s="211"/>
      <c r="F168" s="632" t="s">
        <v>82</v>
      </c>
      <c r="G168" s="632"/>
      <c r="H168" s="632"/>
      <c r="I168" s="633"/>
    </row>
    <row r="169" spans="2:11" ht="14.4" thickBot="1" x14ac:dyDescent="0.3">
      <c r="B169" s="181" t="s">
        <v>83</v>
      </c>
      <c r="C169" s="182"/>
      <c r="D169" s="183"/>
      <c r="E169" s="242"/>
      <c r="F169" s="570" t="s">
        <v>84</v>
      </c>
      <c r="G169" s="570"/>
      <c r="H169" s="570"/>
      <c r="I169" s="571"/>
    </row>
    <row r="170" spans="2:11" s="389" customFormat="1" ht="14.4" thickBot="1" x14ac:dyDescent="0.3">
      <c r="B170" s="299"/>
      <c r="C170" s="197"/>
      <c r="D170" s="193"/>
      <c r="E170" s="315"/>
      <c r="F170" s="315"/>
      <c r="G170" s="315"/>
      <c r="H170" s="315"/>
      <c r="I170" s="296"/>
    </row>
    <row r="171" spans="2:11" ht="13.95" customHeight="1" x14ac:dyDescent="0.25">
      <c r="B171" s="560" t="str">
        <f>+'[2]2- COMP BASICA'!$B$2</f>
        <v>REPARACIONES LOCATIVAS LABORATORIO GENETICA REGIONAL NOR OCCIDENTE DEL INSTITUTO NACIONAL DE MEDICINA LEGAL Y CIENCIAS FORENSES.</v>
      </c>
      <c r="C171" s="561"/>
      <c r="D171" s="561"/>
      <c r="E171" s="561"/>
      <c r="F171" s="561"/>
      <c r="G171" s="561"/>
      <c r="H171" s="271" t="s">
        <v>62</v>
      </c>
      <c r="I171" s="331" t="str">
        <f>+'[2]BASE DEL PRESUPUESTO'!$D$154</f>
        <v>PINTURAS</v>
      </c>
    </row>
    <row r="172" spans="2:11" x14ac:dyDescent="0.25">
      <c r="B172" s="562"/>
      <c r="C172" s="563"/>
      <c r="D172" s="563"/>
      <c r="E172" s="563"/>
      <c r="F172" s="563"/>
      <c r="G172" s="563"/>
      <c r="H172" s="269" t="s">
        <v>63</v>
      </c>
      <c r="I172" s="268" t="str">
        <f>+'[2]BASE DEL PRESUPUESTO'!C159</f>
        <v>10.5</v>
      </c>
    </row>
    <row r="173" spans="2:11" ht="60" customHeight="1" thickBot="1" x14ac:dyDescent="0.3">
      <c r="B173" s="267" t="s">
        <v>64</v>
      </c>
      <c r="C173" s="565" t="str">
        <f>+'[2]BASE DEL PRESUPUESTO'!D159</f>
        <v>Mantenimiento de baranda (pasa manos) en tubo redondo, incluye preparación de la superficie, lijado y remoción de oxido, anticorrosivo, pintura esmalte brillante a dos manos, cambio de elementos de sujeción (chazos expansivos, tornillería) aseo del área intervenida y demás elementos y materiales necesarios para la ejecución de la actividad.</v>
      </c>
      <c r="D173" s="565"/>
      <c r="E173" s="565"/>
      <c r="F173" s="565"/>
      <c r="G173" s="565"/>
      <c r="H173" s="266" t="s">
        <v>65</v>
      </c>
      <c r="I173" s="330" t="str">
        <f>+'[2]BASE DEL PRESUPUESTO'!E159</f>
        <v>M</v>
      </c>
      <c r="K173" s="190" t="s">
        <v>134</v>
      </c>
    </row>
    <row r="174" spans="2:11" x14ac:dyDescent="0.25">
      <c r="B174" s="264"/>
      <c r="C174" s="129"/>
      <c r="D174" s="129"/>
      <c r="E174" s="263"/>
      <c r="F174" s="262"/>
      <c r="G174" s="129"/>
      <c r="H174" s="129"/>
      <c r="I174" s="144"/>
    </row>
    <row r="175" spans="2:11" ht="14.4" thickBot="1" x14ac:dyDescent="0.3">
      <c r="B175" s="128" t="s">
        <v>66</v>
      </c>
      <c r="C175" s="129"/>
      <c r="D175" s="129"/>
      <c r="E175" s="211"/>
      <c r="F175" s="249"/>
      <c r="G175" s="132"/>
      <c r="H175" s="132"/>
      <c r="I175" s="133"/>
    </row>
    <row r="176" spans="2:11" x14ac:dyDescent="0.25">
      <c r="B176" s="533" t="s">
        <v>11</v>
      </c>
      <c r="C176" s="534"/>
      <c r="D176" s="135" t="s">
        <v>65</v>
      </c>
      <c r="E176" s="255" t="s">
        <v>67</v>
      </c>
      <c r="F176" s="248" t="s">
        <v>68</v>
      </c>
      <c r="G176" s="534" t="s">
        <v>69</v>
      </c>
      <c r="H176" s="535"/>
      <c r="I176" s="138"/>
    </row>
    <row r="177" spans="2:11" x14ac:dyDescent="0.25">
      <c r="B177" s="536" t="s">
        <v>28</v>
      </c>
      <c r="C177" s="537"/>
      <c r="D177" s="140" t="s">
        <v>29</v>
      </c>
      <c r="E177" s="141">
        <v>1</v>
      </c>
      <c r="F177" s="257">
        <f>+(G192*10%)</f>
        <v>1835.9042041458572</v>
      </c>
      <c r="G177" s="652">
        <f>ROUND(E177*F177,0)</f>
        <v>1836</v>
      </c>
      <c r="H177" s="653"/>
      <c r="I177" s="133"/>
    </row>
    <row r="178" spans="2:11" x14ac:dyDescent="0.25">
      <c r="B178" s="536" t="str">
        <f>+'[2]2- COMP BASICA'!B540</f>
        <v>COMPRESOR  PINTURA REDONDO</v>
      </c>
      <c r="C178" s="537"/>
      <c r="D178" s="140" t="s">
        <v>94</v>
      </c>
      <c r="E178" s="141">
        <v>5.5555555555555552E-2</v>
      </c>
      <c r="F178" s="257">
        <f>+'[2]2- COMP BASICA'!R540</f>
        <v>43618.082242084958</v>
      </c>
      <c r="G178" s="652">
        <f>ROUND(E178*F178,0)</f>
        <v>2423</v>
      </c>
      <c r="H178" s="653"/>
      <c r="I178" s="133"/>
    </row>
    <row r="179" spans="2:11" ht="14.4" thickBot="1" x14ac:dyDescent="0.3">
      <c r="B179" s="568"/>
      <c r="C179" s="569"/>
      <c r="D179" s="145"/>
      <c r="E179" s="208"/>
      <c r="F179" s="256"/>
      <c r="G179" s="661"/>
      <c r="H179" s="662"/>
      <c r="I179" s="133"/>
    </row>
    <row r="180" spans="2:11" ht="14.4" thickBot="1" x14ac:dyDescent="0.3">
      <c r="B180" s="148"/>
      <c r="C180" s="132"/>
      <c r="D180" s="129"/>
      <c r="E180" s="211"/>
      <c r="F180" s="249"/>
      <c r="G180" s="655" t="s">
        <v>71</v>
      </c>
      <c r="H180" s="656"/>
      <c r="I180" s="150">
        <f>+(SUM(G177:H179))</f>
        <v>4259</v>
      </c>
    </row>
    <row r="181" spans="2:11" ht="14.4" thickBot="1" x14ac:dyDescent="0.3">
      <c r="B181" s="128" t="s">
        <v>72</v>
      </c>
      <c r="C181" s="132"/>
      <c r="D181" s="129"/>
      <c r="E181" s="211"/>
      <c r="F181" s="249"/>
      <c r="G181" s="261"/>
      <c r="H181" s="261"/>
      <c r="I181" s="151"/>
    </row>
    <row r="182" spans="2:11" x14ac:dyDescent="0.25">
      <c r="B182" s="533" t="s">
        <v>11</v>
      </c>
      <c r="C182" s="534"/>
      <c r="D182" s="135" t="s">
        <v>65</v>
      </c>
      <c r="E182" s="255" t="s">
        <v>67</v>
      </c>
      <c r="F182" s="248" t="s">
        <v>68</v>
      </c>
      <c r="G182" s="643" t="s">
        <v>69</v>
      </c>
      <c r="H182" s="644"/>
      <c r="I182" s="152"/>
    </row>
    <row r="183" spans="2:11" x14ac:dyDescent="0.25">
      <c r="B183" s="882" t="str">
        <f>+'[2]2- COMP BASICA'!B421</f>
        <v>ESMALTE NEGRO/BLANCO MATE EXTERIOR</v>
      </c>
      <c r="C183" s="883"/>
      <c r="D183" s="153" t="s">
        <v>92</v>
      </c>
      <c r="E183" s="260">
        <v>2.5000000000000001E-2</v>
      </c>
      <c r="F183" s="233">
        <f>+'[2]2- COMP BASICA'!R421</f>
        <v>95307.520590522909</v>
      </c>
      <c r="G183" s="652">
        <f t="shared" ref="G183:G188" si="0">+F183*E183</f>
        <v>2382.6880147630727</v>
      </c>
      <c r="H183" s="653"/>
      <c r="I183" s="259"/>
      <c r="K183" s="190" t="s">
        <v>133</v>
      </c>
    </row>
    <row r="184" spans="2:11" x14ac:dyDescent="0.25">
      <c r="B184" s="882" t="str">
        <f>+'[2]2- COMP BASICA'!B442</f>
        <v>RODILLO 9" FELPA ACRILICA</v>
      </c>
      <c r="C184" s="883"/>
      <c r="D184" s="140" t="s">
        <v>108</v>
      </c>
      <c r="E184" s="141">
        <f>0.04/(2)</f>
        <v>0.02</v>
      </c>
      <c r="F184" s="233">
        <f>+'[2]2- COMP BASICA'!R442</f>
        <v>18494.756013529888</v>
      </c>
      <c r="G184" s="652">
        <f t="shared" si="0"/>
        <v>369.89512027059777</v>
      </c>
      <c r="H184" s="653"/>
      <c r="I184" s="259"/>
    </row>
    <row r="185" spans="2:11" x14ac:dyDescent="0.25">
      <c r="B185" s="882" t="str">
        <f>+'[2]2- COMP BASICA'!B445</f>
        <v>THINNER FINO</v>
      </c>
      <c r="C185" s="883"/>
      <c r="D185" s="140" t="s">
        <v>92</v>
      </c>
      <c r="E185" s="141">
        <f>0.01/(2)</f>
        <v>5.0000000000000001E-3</v>
      </c>
      <c r="F185" s="233">
        <f>+'[2]2- COMP BASICA'!R445</f>
        <v>51331.987103559513</v>
      </c>
      <c r="G185" s="652">
        <f t="shared" si="0"/>
        <v>256.65993551779758</v>
      </c>
      <c r="H185" s="653"/>
      <c r="I185" s="259"/>
    </row>
    <row r="186" spans="2:11" x14ac:dyDescent="0.25">
      <c r="B186" s="882" t="str">
        <f>+'[2]2- COMP BASICA'!B187</f>
        <v>LIJA DE AGUA 150</v>
      </c>
      <c r="C186" s="883"/>
      <c r="D186" s="140" t="s">
        <v>108</v>
      </c>
      <c r="E186" s="141">
        <f>0.1/(2)</f>
        <v>0.05</v>
      </c>
      <c r="F186" s="233">
        <f>+'[2]2- COMP BASICA'!R187</f>
        <v>1602.6915617581892</v>
      </c>
      <c r="G186" s="652">
        <f t="shared" si="0"/>
        <v>80.13457808790946</v>
      </c>
      <c r="H186" s="653"/>
      <c r="I186" s="259"/>
    </row>
    <row r="187" spans="2:11" x14ac:dyDescent="0.25">
      <c r="B187" s="882" t="str">
        <f>+'[2]2- COMP BASICA'!B420</f>
        <v>ANTICORROSIVO GRIS</v>
      </c>
      <c r="C187" s="883"/>
      <c r="D187" s="140" t="s">
        <v>92</v>
      </c>
      <c r="E187" s="141">
        <f>0.08/(2)</f>
        <v>0.04</v>
      </c>
      <c r="F187" s="233">
        <f>+'[2]2- COMP BASICA'!R420</f>
        <v>68675.292022279842</v>
      </c>
      <c r="G187" s="652">
        <f t="shared" si="0"/>
        <v>2747.0116808911939</v>
      </c>
      <c r="H187" s="653"/>
      <c r="I187" s="259"/>
    </row>
    <row r="188" spans="2:11" ht="14.4" thickBot="1" x14ac:dyDescent="0.3">
      <c r="B188" s="814" t="str">
        <f>+'[2]2- COMP BASICA'!B197</f>
        <v xml:space="preserve">CHAZO ESTRIADO 1/4 CON TORNILLO DE 1 1/4" </v>
      </c>
      <c r="C188" s="815"/>
      <c r="D188" s="258" t="s">
        <v>85</v>
      </c>
      <c r="E188" s="253">
        <v>4</v>
      </c>
      <c r="F188" s="252">
        <f>+'[2]2- COMP BASICA'!R197</f>
        <v>247.30019880715705</v>
      </c>
      <c r="G188" s="824">
        <f t="shared" si="0"/>
        <v>989.20079522862818</v>
      </c>
      <c r="H188" s="825"/>
      <c r="I188" s="259"/>
    </row>
    <row r="189" spans="2:11" ht="14.4" thickBot="1" x14ac:dyDescent="0.3">
      <c r="B189" s="148"/>
      <c r="C189" s="132"/>
      <c r="D189" s="129"/>
      <c r="E189" s="211"/>
      <c r="F189" s="249"/>
      <c r="G189" s="554" t="s">
        <v>71</v>
      </c>
      <c r="H189" s="555"/>
      <c r="I189" s="150">
        <f>SUM(G183:H188)</f>
        <v>6825.5901247592001</v>
      </c>
    </row>
    <row r="190" spans="2:11" ht="14.4" thickBot="1" x14ac:dyDescent="0.3">
      <c r="B190" s="128" t="s">
        <v>74</v>
      </c>
      <c r="C190" s="132"/>
      <c r="D190" s="129"/>
      <c r="E190" s="211"/>
      <c r="F190" s="249"/>
      <c r="G190" s="132"/>
      <c r="H190" s="132"/>
      <c r="I190" s="151"/>
    </row>
    <row r="191" spans="2:11" x14ac:dyDescent="0.25">
      <c r="B191" s="533" t="s">
        <v>11</v>
      </c>
      <c r="C191" s="534"/>
      <c r="D191" s="135" t="s">
        <v>65</v>
      </c>
      <c r="E191" s="248" t="s">
        <v>75</v>
      </c>
      <c r="F191" s="135" t="s">
        <v>76</v>
      </c>
      <c r="G191" s="534" t="s">
        <v>77</v>
      </c>
      <c r="H191" s="535"/>
      <c r="I191" s="162"/>
    </row>
    <row r="192" spans="2:11" x14ac:dyDescent="0.25">
      <c r="B192" s="536" t="str">
        <f>+'[2]1- CUADRILLAS'!A44</f>
        <v>CUADRILLA CC (PINTURA)</v>
      </c>
      <c r="C192" s="537"/>
      <c r="D192" s="163" t="s">
        <v>24</v>
      </c>
      <c r="E192" s="164">
        <f>+'[2]1- CUADRILLAS'!D44</f>
        <v>49220</v>
      </c>
      <c r="F192" s="199">
        <v>0.37299963513731355</v>
      </c>
      <c r="G192" s="572">
        <f>F192*E192</f>
        <v>18359.042041458571</v>
      </c>
      <c r="H192" s="573"/>
      <c r="I192" s="151"/>
      <c r="K192" s="190" t="s">
        <v>132</v>
      </c>
    </row>
    <row r="193" spans="2:9" ht="14.4" thickBot="1" x14ac:dyDescent="0.3">
      <c r="B193" s="576"/>
      <c r="C193" s="577"/>
      <c r="D193" s="166"/>
      <c r="E193" s="251"/>
      <c r="F193" s="250"/>
      <c r="G193" s="577"/>
      <c r="H193" s="578"/>
      <c r="I193" s="151"/>
    </row>
    <row r="194" spans="2:9" ht="14.4" thickBot="1" x14ac:dyDescent="0.3">
      <c r="B194" s="169"/>
      <c r="C194" s="132"/>
      <c r="D194" s="129"/>
      <c r="E194" s="211"/>
      <c r="F194" s="249"/>
      <c r="G194" s="554" t="s">
        <v>71</v>
      </c>
      <c r="H194" s="555"/>
      <c r="I194" s="150">
        <f>SUM(G192:H193)</f>
        <v>18359.042041458571</v>
      </c>
    </row>
    <row r="195" spans="2:9" ht="14.4" thickBot="1" x14ac:dyDescent="0.3">
      <c r="B195" s="128" t="s">
        <v>79</v>
      </c>
      <c r="C195" s="160"/>
      <c r="D195" s="129"/>
      <c r="E195" s="211"/>
      <c r="F195" s="249"/>
      <c r="G195" s="132"/>
      <c r="H195" s="132"/>
      <c r="I195" s="151"/>
    </row>
    <row r="196" spans="2:9" x14ac:dyDescent="0.25">
      <c r="B196" s="533" t="s">
        <v>11</v>
      </c>
      <c r="C196" s="534"/>
      <c r="D196" s="135" t="s">
        <v>65</v>
      </c>
      <c r="E196" s="248" t="s">
        <v>75</v>
      </c>
      <c r="F196" s="135" t="s">
        <v>76</v>
      </c>
      <c r="G196" s="534" t="s">
        <v>77</v>
      </c>
      <c r="H196" s="535"/>
      <c r="I196" s="162"/>
    </row>
    <row r="197" spans="2:9" ht="14.4" thickBot="1" x14ac:dyDescent="0.3">
      <c r="B197" s="576"/>
      <c r="C197" s="577"/>
      <c r="D197" s="166"/>
      <c r="E197" s="251"/>
      <c r="F197" s="250"/>
      <c r="G197" s="577"/>
      <c r="H197" s="578"/>
      <c r="I197" s="151"/>
    </row>
    <row r="198" spans="2:9" ht="14.4" thickBot="1" x14ac:dyDescent="0.3">
      <c r="B198" s="172"/>
      <c r="C198" s="173"/>
      <c r="D198" s="174"/>
      <c r="E198" s="246"/>
      <c r="F198" s="245"/>
      <c r="G198" s="593" t="s">
        <v>71</v>
      </c>
      <c r="H198" s="594"/>
      <c r="I198" s="150">
        <f>ROUND(SUM(G197:H197),0)</f>
        <v>0</v>
      </c>
    </row>
    <row r="199" spans="2:9" ht="14.4" thickBot="1" x14ac:dyDescent="0.3">
      <c r="B199" s="148"/>
      <c r="C199" s="132"/>
      <c r="D199" s="129"/>
      <c r="E199" s="244"/>
      <c r="F199" s="243"/>
      <c r="G199" s="132"/>
      <c r="H199" s="179"/>
      <c r="I199" s="180"/>
    </row>
    <row r="200" spans="2:9" s="389" customFormat="1" ht="14.4" thickBot="1" x14ac:dyDescent="0.3">
      <c r="B200" s="181"/>
      <c r="C200" s="182"/>
      <c r="D200" s="183"/>
      <c r="E200" s="217"/>
      <c r="F200" s="601" t="s">
        <v>80</v>
      </c>
      <c r="G200" s="601"/>
      <c r="H200" s="602"/>
      <c r="I200" s="216">
        <f>+(SUM(I180:I198))</f>
        <v>29443.632166217772</v>
      </c>
    </row>
    <row r="201" spans="2:9" ht="15" customHeight="1" thickBot="1" x14ac:dyDescent="0.3">
      <c r="B201" s="186"/>
      <c r="C201" s="187"/>
      <c r="D201" s="188"/>
      <c r="E201" s="549" t="s">
        <v>86</v>
      </c>
      <c r="F201" s="550"/>
      <c r="G201" s="550"/>
      <c r="H201" s="550"/>
      <c r="I201" s="203">
        <f>+SUM(I202:I205)</f>
        <v>8818.3678337822239</v>
      </c>
    </row>
    <row r="202" spans="2:9" ht="13.5" customHeight="1" x14ac:dyDescent="0.25">
      <c r="B202" s="196"/>
      <c r="C202" s="197"/>
      <c r="D202" s="193"/>
      <c r="E202" s="551" t="s">
        <v>87</v>
      </c>
      <c r="F202" s="552"/>
      <c r="G202" s="553"/>
      <c r="H202" s="204">
        <v>0.23</v>
      </c>
      <c r="I202" s="205">
        <f>I200*H202</f>
        <v>6772.0353982300876</v>
      </c>
    </row>
    <row r="203" spans="2:9" x14ac:dyDescent="0.25">
      <c r="B203" s="196"/>
      <c r="C203" s="197"/>
      <c r="D203" s="193"/>
      <c r="E203" s="521" t="s">
        <v>88</v>
      </c>
      <c r="F203" s="522"/>
      <c r="G203" s="523"/>
      <c r="H203" s="206">
        <v>0.01</v>
      </c>
      <c r="I203" s="207">
        <f>I200*H203</f>
        <v>294.4363216621777</v>
      </c>
    </row>
    <row r="204" spans="2:9" x14ac:dyDescent="0.25">
      <c r="B204" s="196"/>
      <c r="C204" s="197"/>
      <c r="D204" s="193"/>
      <c r="E204" s="521" t="s">
        <v>89</v>
      </c>
      <c r="F204" s="522"/>
      <c r="G204" s="523"/>
      <c r="H204" s="206">
        <v>0.05</v>
      </c>
      <c r="I204" s="207">
        <f>I200*H204</f>
        <v>1472.1816083108888</v>
      </c>
    </row>
    <row r="205" spans="2:9" ht="14.4" thickBot="1" x14ac:dyDescent="0.3">
      <c r="B205" s="196"/>
      <c r="C205" s="197"/>
      <c r="D205" s="193"/>
      <c r="E205" s="544" t="s">
        <v>90</v>
      </c>
      <c r="F205" s="545"/>
      <c r="G205" s="546"/>
      <c r="H205" s="209">
        <v>0.19</v>
      </c>
      <c r="I205" s="207">
        <f>H205*I204</f>
        <v>279.71450557906888</v>
      </c>
    </row>
    <row r="206" spans="2:9" ht="14.4" thickBot="1" x14ac:dyDescent="0.3">
      <c r="B206" s="196"/>
      <c r="C206" s="197"/>
      <c r="D206" s="193"/>
      <c r="E206" s="547" t="s">
        <v>91</v>
      </c>
      <c r="F206" s="548"/>
      <c r="G206" s="548"/>
      <c r="H206" s="548"/>
      <c r="I206" s="210">
        <f>ROUND(I200+I201,0)</f>
        <v>38262</v>
      </c>
    </row>
    <row r="207" spans="2:9" x14ac:dyDescent="0.25">
      <c r="B207" s="196"/>
      <c r="C207" s="197"/>
      <c r="D207" s="193"/>
      <c r="E207" s="246"/>
      <c r="F207" s="149"/>
      <c r="G207" s="149"/>
      <c r="H207" s="149"/>
      <c r="I207" s="189"/>
    </row>
    <row r="208" spans="2:9" x14ac:dyDescent="0.25">
      <c r="B208" s="196"/>
      <c r="C208" s="197"/>
      <c r="D208" s="193"/>
      <c r="E208" s="211"/>
      <c r="F208" s="212"/>
      <c r="G208" s="212"/>
      <c r="H208" s="212"/>
      <c r="I208" s="213"/>
    </row>
    <row r="209" spans="2:11" x14ac:dyDescent="0.25">
      <c r="B209" s="191"/>
      <c r="C209" s="192"/>
      <c r="D209" s="193"/>
      <c r="E209" s="211"/>
      <c r="F209" s="194"/>
      <c r="G209" s="194"/>
      <c r="H209" s="194"/>
      <c r="I209" s="195"/>
    </row>
    <row r="210" spans="2:11" x14ac:dyDescent="0.25">
      <c r="B210" s="196" t="s">
        <v>81</v>
      </c>
      <c r="C210" s="197"/>
      <c r="D210" s="193"/>
      <c r="E210" s="211"/>
      <c r="F210" s="632" t="s">
        <v>82</v>
      </c>
      <c r="G210" s="632"/>
      <c r="H210" s="632"/>
      <c r="I210" s="633"/>
    </row>
    <row r="211" spans="2:11" ht="14.4" thickBot="1" x14ac:dyDescent="0.3">
      <c r="B211" s="181" t="s">
        <v>83</v>
      </c>
      <c r="C211" s="182"/>
      <c r="D211" s="183"/>
      <c r="E211" s="242"/>
      <c r="F211" s="570" t="s">
        <v>84</v>
      </c>
      <c r="G211" s="570"/>
      <c r="H211" s="570"/>
      <c r="I211" s="571"/>
    </row>
    <row r="212" spans="2:11" ht="14.4" thickBot="1" x14ac:dyDescent="0.3"/>
    <row r="213" spans="2:11" ht="14.25" customHeight="1" x14ac:dyDescent="0.25">
      <c r="B213" s="560" t="str">
        <f>+'[2]2- COMP BASICA'!$B$2</f>
        <v>REPARACIONES LOCATIVAS LABORATORIO GENETICA REGIONAL NOR OCCIDENTE DEL INSTITUTO NACIONAL DE MEDICINA LEGAL Y CIENCIAS FORENSES.</v>
      </c>
      <c r="C213" s="561"/>
      <c r="D213" s="561"/>
      <c r="E213" s="561"/>
      <c r="F213" s="561"/>
      <c r="G213" s="561"/>
      <c r="H213" s="271" t="s">
        <v>62</v>
      </c>
      <c r="I213" s="331" t="str">
        <f>+'[2]BASE DEL PRESUPUESTO'!$D$154</f>
        <v>PINTURAS</v>
      </c>
    </row>
    <row r="214" spans="2:11" ht="24" customHeight="1" x14ac:dyDescent="0.25">
      <c r="B214" s="562"/>
      <c r="C214" s="563"/>
      <c r="D214" s="563"/>
      <c r="E214" s="563"/>
      <c r="F214" s="563"/>
      <c r="G214" s="563"/>
      <c r="H214" s="269" t="s">
        <v>63</v>
      </c>
      <c r="I214" s="268" t="str">
        <f>+'[2]BASE DEL PRESUPUESTO'!$C$160</f>
        <v>10.6</v>
      </c>
    </row>
    <row r="215" spans="2:11" ht="26.25" customHeight="1" thickBot="1" x14ac:dyDescent="0.3">
      <c r="B215" s="267" t="s">
        <v>64</v>
      </c>
      <c r="C215" s="530" t="str">
        <f>+'[2]BASE DEL PRESUPUESTO'!$D$160</f>
        <v>Conformación de media caña remate muro-cielorraso de 1 ". Incluye todos los materiales para su construcción (laboratorios)</v>
      </c>
      <c r="D215" s="531"/>
      <c r="E215" s="531"/>
      <c r="F215" s="531"/>
      <c r="G215" s="532"/>
      <c r="H215" s="266" t="s">
        <v>65</v>
      </c>
      <c r="I215" s="338" t="str">
        <f>+'[2]BASE DEL PRESUPUESTO'!$E$160</f>
        <v>M</v>
      </c>
      <c r="K215" s="190" t="s">
        <v>131</v>
      </c>
    </row>
    <row r="216" spans="2:11" ht="14.25" customHeight="1" x14ac:dyDescent="0.25">
      <c r="B216" s="264"/>
      <c r="C216" s="129"/>
      <c r="D216" s="129"/>
      <c r="E216" s="263"/>
      <c r="F216" s="262"/>
      <c r="G216" s="129"/>
      <c r="H216" s="129"/>
      <c r="I216" s="144"/>
    </row>
    <row r="217" spans="2:11" ht="14.25" customHeight="1" thickBot="1" x14ac:dyDescent="0.3">
      <c r="B217" s="128" t="s">
        <v>66</v>
      </c>
      <c r="C217" s="129"/>
      <c r="D217" s="129"/>
      <c r="E217" s="211"/>
      <c r="F217" s="249"/>
      <c r="G217" s="132"/>
      <c r="H217" s="132"/>
      <c r="I217" s="133"/>
    </row>
    <row r="218" spans="2:11" ht="14.25" customHeight="1" x14ac:dyDescent="0.25">
      <c r="B218" s="533" t="s">
        <v>11</v>
      </c>
      <c r="C218" s="534"/>
      <c r="D218" s="135" t="s">
        <v>65</v>
      </c>
      <c r="E218" s="255" t="s">
        <v>67</v>
      </c>
      <c r="F218" s="248" t="s">
        <v>68</v>
      </c>
      <c r="G218" s="534" t="s">
        <v>69</v>
      </c>
      <c r="H218" s="535"/>
      <c r="I218" s="138"/>
    </row>
    <row r="219" spans="2:11" ht="14.25" customHeight="1" x14ac:dyDescent="0.25">
      <c r="B219" s="536" t="s">
        <v>28</v>
      </c>
      <c r="C219" s="537"/>
      <c r="D219" s="140" t="s">
        <v>29</v>
      </c>
      <c r="E219" s="141">
        <v>1</v>
      </c>
      <c r="F219" s="257">
        <f>+G230*10%</f>
        <v>489.90754136206237</v>
      </c>
      <c r="G219" s="652">
        <f>ROUND(E219*F219,0)</f>
        <v>490</v>
      </c>
      <c r="H219" s="653"/>
      <c r="I219" s="133"/>
    </row>
    <row r="220" spans="2:11" ht="14.25" customHeight="1" thickBot="1" x14ac:dyDescent="0.3">
      <c r="B220" s="568"/>
      <c r="C220" s="569"/>
      <c r="D220" s="145"/>
      <c r="E220" s="208"/>
      <c r="F220" s="256"/>
      <c r="G220" s="661"/>
      <c r="H220" s="662"/>
      <c r="I220" s="133"/>
    </row>
    <row r="221" spans="2:11" ht="14.25" customHeight="1" thickBot="1" x14ac:dyDescent="0.3">
      <c r="B221" s="148"/>
      <c r="C221" s="132"/>
      <c r="D221" s="129"/>
      <c r="E221" s="211"/>
      <c r="F221" s="249"/>
      <c r="G221" s="655" t="s">
        <v>71</v>
      </c>
      <c r="H221" s="656"/>
      <c r="I221" s="150">
        <f>+G219</f>
        <v>490</v>
      </c>
    </row>
    <row r="222" spans="2:11" ht="14.25" customHeight="1" thickBot="1" x14ac:dyDescent="0.3">
      <c r="B222" s="128" t="s">
        <v>72</v>
      </c>
      <c r="C222" s="132"/>
      <c r="D222" s="129"/>
      <c r="E222" s="211"/>
      <c r="F222" s="249"/>
      <c r="G222" s="261"/>
      <c r="H222" s="261"/>
      <c r="I222" s="151"/>
    </row>
    <row r="223" spans="2:11" x14ac:dyDescent="0.25">
      <c r="B223" s="533" t="s">
        <v>11</v>
      </c>
      <c r="C223" s="534"/>
      <c r="D223" s="135" t="s">
        <v>65</v>
      </c>
      <c r="E223" s="255" t="s">
        <v>67</v>
      </c>
      <c r="F223" s="248" t="s">
        <v>68</v>
      </c>
      <c r="G223" s="643" t="s">
        <v>69</v>
      </c>
      <c r="H223" s="644"/>
      <c r="I223" s="152"/>
    </row>
    <row r="224" spans="2:11" ht="15" customHeight="1" x14ac:dyDescent="0.25">
      <c r="B224" s="536" t="str">
        <f>+'[2]2- COMP BASICA'!$B$425</f>
        <v xml:space="preserve">ESTUCO PLASTICO </v>
      </c>
      <c r="C224" s="537"/>
      <c r="D224" s="140" t="s">
        <v>85</v>
      </c>
      <c r="E224" s="301">
        <v>0.02</v>
      </c>
      <c r="F224" s="257">
        <f>+'[2]2- COMP BASICA'!$R$425</f>
        <v>20337.333307933288</v>
      </c>
      <c r="G224" s="652">
        <f>ROUND(E224*F224,0)</f>
        <v>407</v>
      </c>
      <c r="H224" s="653"/>
      <c r="I224" s="259"/>
    </row>
    <row r="225" spans="2:9" x14ac:dyDescent="0.25">
      <c r="B225" s="536"/>
      <c r="C225" s="537"/>
      <c r="D225" s="140"/>
      <c r="E225" s="301"/>
      <c r="F225" s="257"/>
      <c r="G225" s="652"/>
      <c r="H225" s="653"/>
      <c r="I225" s="259"/>
    </row>
    <row r="226" spans="2:9" ht="14.4" thickBot="1" x14ac:dyDescent="0.3">
      <c r="B226" s="880"/>
      <c r="C226" s="881"/>
      <c r="D226" s="258"/>
      <c r="E226" s="388"/>
      <c r="F226" s="252"/>
      <c r="G226" s="581"/>
      <c r="H226" s="582"/>
      <c r="I226" s="259"/>
    </row>
    <row r="227" spans="2:9" ht="14.4" thickBot="1" x14ac:dyDescent="0.3">
      <c r="B227" s="148"/>
      <c r="C227" s="132"/>
      <c r="D227" s="129"/>
      <c r="E227" s="211"/>
      <c r="F227" s="249"/>
      <c r="G227" s="554" t="s">
        <v>71</v>
      </c>
      <c r="H227" s="555"/>
      <c r="I227" s="150">
        <f>SUM(G224:H226)</f>
        <v>407</v>
      </c>
    </row>
    <row r="228" spans="2:9" ht="14.4" thickBot="1" x14ac:dyDescent="0.3">
      <c r="B228" s="128" t="s">
        <v>74</v>
      </c>
      <c r="C228" s="132"/>
      <c r="D228" s="129"/>
      <c r="E228" s="211"/>
      <c r="F228" s="249"/>
      <c r="G228" s="132"/>
      <c r="H228" s="132"/>
      <c r="I228" s="151"/>
    </row>
    <row r="229" spans="2:9" x14ac:dyDescent="0.25">
      <c r="B229" s="533" t="s">
        <v>11</v>
      </c>
      <c r="C229" s="534"/>
      <c r="D229" s="135" t="s">
        <v>65</v>
      </c>
      <c r="E229" s="248" t="s">
        <v>75</v>
      </c>
      <c r="F229" s="135" t="s">
        <v>76</v>
      </c>
      <c r="G229" s="534" t="s">
        <v>77</v>
      </c>
      <c r="H229" s="535"/>
      <c r="I229" s="162"/>
    </row>
    <row r="230" spans="2:9" x14ac:dyDescent="0.25">
      <c r="B230" s="536" t="str">
        <f>+'[2]1- CUADRILLAS'!$A$42</f>
        <v>CUADRILLA AA (ALBAÑILERIA)</v>
      </c>
      <c r="C230" s="537"/>
      <c r="D230" s="163" t="s">
        <v>78</v>
      </c>
      <c r="E230" s="164">
        <f>+'[2]1- CUADRILLAS'!$D$42</f>
        <v>42800</v>
      </c>
      <c r="F230" s="199">
        <v>0.11446437882291176</v>
      </c>
      <c r="G230" s="572">
        <f>F230*E230</f>
        <v>4899.0754136206233</v>
      </c>
      <c r="H230" s="573"/>
      <c r="I230" s="151"/>
    </row>
    <row r="231" spans="2:9" ht="14.4" thickBot="1" x14ac:dyDescent="0.3">
      <c r="B231" s="576"/>
      <c r="C231" s="577"/>
      <c r="D231" s="166"/>
      <c r="E231" s="251"/>
      <c r="F231" s="250"/>
      <c r="G231" s="577"/>
      <c r="H231" s="578"/>
      <c r="I231" s="151"/>
    </row>
    <row r="232" spans="2:9" ht="14.4" thickBot="1" x14ac:dyDescent="0.3">
      <c r="B232" s="169"/>
      <c r="C232" s="132"/>
      <c r="D232" s="129"/>
      <c r="E232" s="211"/>
      <c r="F232" s="249"/>
      <c r="G232" s="554" t="s">
        <v>71</v>
      </c>
      <c r="H232" s="555"/>
      <c r="I232" s="150">
        <f>SUM(G230:H231)</f>
        <v>4899.0754136206233</v>
      </c>
    </row>
    <row r="233" spans="2:9" ht="14.25" customHeight="1" thickBot="1" x14ac:dyDescent="0.3">
      <c r="B233" s="128" t="s">
        <v>79</v>
      </c>
      <c r="C233" s="160"/>
      <c r="D233" s="129"/>
      <c r="E233" s="211"/>
      <c r="F233" s="249"/>
      <c r="G233" s="132"/>
      <c r="H233" s="132"/>
      <c r="I233" s="151"/>
    </row>
    <row r="234" spans="2:9" ht="14.25" customHeight="1" x14ac:dyDescent="0.25">
      <c r="B234" s="533" t="s">
        <v>11</v>
      </c>
      <c r="C234" s="534"/>
      <c r="D234" s="135" t="s">
        <v>65</v>
      </c>
      <c r="E234" s="248" t="s">
        <v>75</v>
      </c>
      <c r="F234" s="135" t="s">
        <v>76</v>
      </c>
      <c r="G234" s="534" t="s">
        <v>77</v>
      </c>
      <c r="H234" s="535"/>
      <c r="I234" s="162"/>
    </row>
    <row r="235" spans="2:9" ht="14.4" thickBot="1" x14ac:dyDescent="0.3">
      <c r="B235" s="576"/>
      <c r="C235" s="577"/>
      <c r="D235" s="166"/>
      <c r="E235" s="251"/>
      <c r="F235" s="250"/>
      <c r="G235" s="577"/>
      <c r="H235" s="578"/>
      <c r="I235" s="151"/>
    </row>
    <row r="236" spans="2:9" ht="14.4" thickBot="1" x14ac:dyDescent="0.3">
      <c r="B236" s="172"/>
      <c r="C236" s="173"/>
      <c r="D236" s="174"/>
      <c r="E236" s="246"/>
      <c r="F236" s="245"/>
      <c r="G236" s="593" t="s">
        <v>71</v>
      </c>
      <c r="H236" s="594"/>
      <c r="I236" s="150">
        <f>ROUND(SUM(G235:H235),0)</f>
        <v>0</v>
      </c>
    </row>
    <row r="237" spans="2:9" ht="9.75" customHeight="1" thickBot="1" x14ac:dyDescent="0.3">
      <c r="B237" s="148"/>
      <c r="C237" s="132"/>
      <c r="D237" s="129"/>
      <c r="E237" s="244"/>
      <c r="F237" s="243"/>
      <c r="G237" s="132"/>
      <c r="H237" s="179"/>
      <c r="I237" s="180"/>
    </row>
    <row r="238" spans="2:9" ht="14.4" thickBot="1" x14ac:dyDescent="0.3">
      <c r="B238" s="181"/>
      <c r="C238" s="182"/>
      <c r="D238" s="183"/>
      <c r="E238" s="217"/>
      <c r="F238" s="601" t="s">
        <v>80</v>
      </c>
      <c r="G238" s="601"/>
      <c r="H238" s="602"/>
      <c r="I238" s="216">
        <f>+SUM(I221:I236)</f>
        <v>5796.0754136206233</v>
      </c>
    </row>
    <row r="239" spans="2:9" ht="15" customHeight="1" thickBot="1" x14ac:dyDescent="0.3">
      <c r="B239" s="186"/>
      <c r="C239" s="187"/>
      <c r="D239" s="188"/>
      <c r="E239" s="549" t="s">
        <v>86</v>
      </c>
      <c r="F239" s="550"/>
      <c r="G239" s="550"/>
      <c r="H239" s="550"/>
      <c r="I239" s="203">
        <f>+SUM(I240:I243)</f>
        <v>1735.9245863793769</v>
      </c>
    </row>
    <row r="240" spans="2:9" ht="13.5" customHeight="1" x14ac:dyDescent="0.25">
      <c r="B240" s="196"/>
      <c r="C240" s="197"/>
      <c r="D240" s="193"/>
      <c r="E240" s="551" t="s">
        <v>87</v>
      </c>
      <c r="F240" s="552"/>
      <c r="G240" s="553"/>
      <c r="H240" s="204">
        <v>0.23</v>
      </c>
      <c r="I240" s="205">
        <f>I238*H240</f>
        <v>1333.0973451327434</v>
      </c>
    </row>
    <row r="241" spans="2:9" x14ac:dyDescent="0.25">
      <c r="B241" s="196"/>
      <c r="C241" s="197"/>
      <c r="D241" s="193"/>
      <c r="E241" s="521" t="s">
        <v>88</v>
      </c>
      <c r="F241" s="522"/>
      <c r="G241" s="523"/>
      <c r="H241" s="206">
        <v>0.01</v>
      </c>
      <c r="I241" s="207">
        <f>I238*H241</f>
        <v>57.960754136206234</v>
      </c>
    </row>
    <row r="242" spans="2:9" x14ac:dyDescent="0.25">
      <c r="B242" s="196"/>
      <c r="C242" s="197"/>
      <c r="D242" s="193"/>
      <c r="E242" s="521" t="s">
        <v>89</v>
      </c>
      <c r="F242" s="522"/>
      <c r="G242" s="523"/>
      <c r="H242" s="206">
        <v>0.05</v>
      </c>
      <c r="I242" s="207">
        <f>I238*H242</f>
        <v>289.80377068103115</v>
      </c>
    </row>
    <row r="243" spans="2:9" ht="14.4" thickBot="1" x14ac:dyDescent="0.3">
      <c r="B243" s="196"/>
      <c r="C243" s="197"/>
      <c r="D243" s="193"/>
      <c r="E243" s="544" t="s">
        <v>90</v>
      </c>
      <c r="F243" s="545"/>
      <c r="G243" s="546"/>
      <c r="H243" s="209">
        <v>0.19</v>
      </c>
      <c r="I243" s="207">
        <f>H243*I242</f>
        <v>55.06271642939592</v>
      </c>
    </row>
    <row r="244" spans="2:9" ht="14.4" thickBot="1" x14ac:dyDescent="0.3">
      <c r="B244" s="196"/>
      <c r="C244" s="197"/>
      <c r="D244" s="193"/>
      <c r="E244" s="547" t="s">
        <v>91</v>
      </c>
      <c r="F244" s="548"/>
      <c r="G244" s="548"/>
      <c r="H244" s="548"/>
      <c r="I244" s="210">
        <f>ROUND(I238+I239,0)</f>
        <v>7532</v>
      </c>
    </row>
    <row r="245" spans="2:9" x14ac:dyDescent="0.25">
      <c r="B245" s="196"/>
      <c r="C245" s="197"/>
      <c r="D245" s="193"/>
      <c r="E245" s="246"/>
      <c r="F245" s="149"/>
      <c r="G245" s="149"/>
      <c r="H245" s="149"/>
      <c r="I245" s="189"/>
    </row>
    <row r="246" spans="2:9" x14ac:dyDescent="0.25">
      <c r="B246" s="196"/>
      <c r="C246" s="197"/>
      <c r="D246" s="193"/>
      <c r="E246" s="211"/>
      <c r="F246" s="212"/>
      <c r="G246" s="212"/>
      <c r="H246" s="212"/>
      <c r="I246" s="213"/>
    </row>
    <row r="247" spans="2:9" x14ac:dyDescent="0.25">
      <c r="B247" s="191"/>
      <c r="C247" s="192"/>
      <c r="D247" s="193"/>
      <c r="E247" s="211"/>
      <c r="F247" s="194"/>
      <c r="G247" s="194"/>
      <c r="H247" s="194"/>
      <c r="I247" s="195"/>
    </row>
    <row r="248" spans="2:9" x14ac:dyDescent="0.25">
      <c r="B248" s="196" t="s">
        <v>81</v>
      </c>
      <c r="C248" s="197"/>
      <c r="D248" s="193"/>
      <c r="E248" s="211"/>
      <c r="F248" s="632" t="s">
        <v>82</v>
      </c>
      <c r="G248" s="632"/>
      <c r="H248" s="632"/>
      <c r="I248" s="633"/>
    </row>
    <row r="249" spans="2:9" ht="14.4" thickBot="1" x14ac:dyDescent="0.3">
      <c r="B249" s="181" t="s">
        <v>83</v>
      </c>
      <c r="C249" s="182"/>
      <c r="D249" s="183"/>
      <c r="E249" s="242"/>
      <c r="F249" s="570" t="s">
        <v>84</v>
      </c>
      <c r="G249" s="570"/>
      <c r="H249" s="570"/>
      <c r="I249" s="571"/>
    </row>
  </sheetData>
  <mergeCells count="274">
    <mergeCell ref="B9:C9"/>
    <mergeCell ref="G9:H9"/>
    <mergeCell ref="B10:C10"/>
    <mergeCell ref="G10:H10"/>
    <mergeCell ref="G11:H11"/>
    <mergeCell ref="B13:C13"/>
    <mergeCell ref="G13:H13"/>
    <mergeCell ref="B2:G3"/>
    <mergeCell ref="C4:G4"/>
    <mergeCell ref="B7:C7"/>
    <mergeCell ref="G7:H7"/>
    <mergeCell ref="B8:C8"/>
    <mergeCell ref="G8:H8"/>
    <mergeCell ref="G17:H17"/>
    <mergeCell ref="G18:H18"/>
    <mergeCell ref="B19:C19"/>
    <mergeCell ref="G19:H19"/>
    <mergeCell ref="G20:H20"/>
    <mergeCell ref="B22:C22"/>
    <mergeCell ref="G22:H22"/>
    <mergeCell ref="B14:C14"/>
    <mergeCell ref="G14:H14"/>
    <mergeCell ref="B15:C15"/>
    <mergeCell ref="G15:H15"/>
    <mergeCell ref="B16:C16"/>
    <mergeCell ref="G16:H16"/>
    <mergeCell ref="B28:C28"/>
    <mergeCell ref="G28:H28"/>
    <mergeCell ref="G29:H29"/>
    <mergeCell ref="F31:H31"/>
    <mergeCell ref="F41:I41"/>
    <mergeCell ref="F42:I42"/>
    <mergeCell ref="B23:C23"/>
    <mergeCell ref="G23:H23"/>
    <mergeCell ref="B24:C24"/>
    <mergeCell ref="G24:H24"/>
    <mergeCell ref="G25:H25"/>
    <mergeCell ref="B27:C27"/>
    <mergeCell ref="G27:H27"/>
    <mergeCell ref="B51:C51"/>
    <mergeCell ref="G51:H51"/>
    <mergeCell ref="B52:C52"/>
    <mergeCell ref="G52:H52"/>
    <mergeCell ref="G53:H53"/>
    <mergeCell ref="B55:C55"/>
    <mergeCell ref="G55:H55"/>
    <mergeCell ref="B44:G45"/>
    <mergeCell ref="C46:G46"/>
    <mergeCell ref="B49:C49"/>
    <mergeCell ref="G49:H49"/>
    <mergeCell ref="B50:C50"/>
    <mergeCell ref="G50:H50"/>
    <mergeCell ref="B59:C59"/>
    <mergeCell ref="G59:H59"/>
    <mergeCell ref="B60:C60"/>
    <mergeCell ref="G60:H60"/>
    <mergeCell ref="B61:C61"/>
    <mergeCell ref="G61:H61"/>
    <mergeCell ref="B56:C56"/>
    <mergeCell ref="G56:H56"/>
    <mergeCell ref="B57:C57"/>
    <mergeCell ref="G57:H57"/>
    <mergeCell ref="B58:C58"/>
    <mergeCell ref="G58:H58"/>
    <mergeCell ref="G67:H67"/>
    <mergeCell ref="B69:C69"/>
    <mergeCell ref="G69:H69"/>
    <mergeCell ref="B70:C70"/>
    <mergeCell ref="G70:H70"/>
    <mergeCell ref="G71:H71"/>
    <mergeCell ref="G62:H62"/>
    <mergeCell ref="B64:C64"/>
    <mergeCell ref="G64:H64"/>
    <mergeCell ref="B65:C65"/>
    <mergeCell ref="G65:H65"/>
    <mergeCell ref="B66:C66"/>
    <mergeCell ref="G66:H66"/>
    <mergeCell ref="B92:C92"/>
    <mergeCell ref="G92:H92"/>
    <mergeCell ref="B93:C93"/>
    <mergeCell ref="G93:H93"/>
    <mergeCell ref="B94:C94"/>
    <mergeCell ref="G94:H94"/>
    <mergeCell ref="F73:H73"/>
    <mergeCell ref="F83:I83"/>
    <mergeCell ref="F84:I84"/>
    <mergeCell ref="B86:G87"/>
    <mergeCell ref="C88:G88"/>
    <mergeCell ref="B91:C91"/>
    <mergeCell ref="G91:H91"/>
    <mergeCell ref="E74:H74"/>
    <mergeCell ref="E75:G75"/>
    <mergeCell ref="E76:G76"/>
    <mergeCell ref="B100:C100"/>
    <mergeCell ref="G100:H100"/>
    <mergeCell ref="B101:C101"/>
    <mergeCell ref="G101:H101"/>
    <mergeCell ref="B102:C102"/>
    <mergeCell ref="G102:H102"/>
    <mergeCell ref="B97:C97"/>
    <mergeCell ref="G97:H97"/>
    <mergeCell ref="B98:C98"/>
    <mergeCell ref="G98:H98"/>
    <mergeCell ref="B99:C99"/>
    <mergeCell ref="G99:H99"/>
    <mergeCell ref="B108:C108"/>
    <mergeCell ref="G108:H108"/>
    <mergeCell ref="G109:H109"/>
    <mergeCell ref="B111:C111"/>
    <mergeCell ref="G111:H111"/>
    <mergeCell ref="B112:C112"/>
    <mergeCell ref="G112:H112"/>
    <mergeCell ref="B103:C103"/>
    <mergeCell ref="G103:H103"/>
    <mergeCell ref="G104:H104"/>
    <mergeCell ref="B106:C106"/>
    <mergeCell ref="G106:H106"/>
    <mergeCell ref="B107:C107"/>
    <mergeCell ref="G107:H107"/>
    <mergeCell ref="F125:I125"/>
    <mergeCell ref="F126:I126"/>
    <mergeCell ref="B128:G129"/>
    <mergeCell ref="C130:G130"/>
    <mergeCell ref="E119:G119"/>
    <mergeCell ref="E120:G120"/>
    <mergeCell ref="E121:H121"/>
    <mergeCell ref="B136:C136"/>
    <mergeCell ref="G136:H136"/>
    <mergeCell ref="G137:H137"/>
    <mergeCell ref="B139:C139"/>
    <mergeCell ref="G139:H139"/>
    <mergeCell ref="B140:C140"/>
    <mergeCell ref="G140:H140"/>
    <mergeCell ref="B133:C133"/>
    <mergeCell ref="G133:H133"/>
    <mergeCell ref="B134:C134"/>
    <mergeCell ref="G134:H134"/>
    <mergeCell ref="B135:C135"/>
    <mergeCell ref="G135:H135"/>
    <mergeCell ref="B144:C144"/>
    <mergeCell ref="G144:H144"/>
    <mergeCell ref="B145:C145"/>
    <mergeCell ref="G145:H145"/>
    <mergeCell ref="B146:C146"/>
    <mergeCell ref="G146:H146"/>
    <mergeCell ref="B141:C141"/>
    <mergeCell ref="G141:H141"/>
    <mergeCell ref="B142:C142"/>
    <mergeCell ref="G142:H142"/>
    <mergeCell ref="B143:C143"/>
    <mergeCell ref="G143:H143"/>
    <mergeCell ref="G152:H152"/>
    <mergeCell ref="B154:C154"/>
    <mergeCell ref="G154:H154"/>
    <mergeCell ref="B155:C155"/>
    <mergeCell ref="G155:H155"/>
    <mergeCell ref="G156:H156"/>
    <mergeCell ref="G147:H147"/>
    <mergeCell ref="B149:C149"/>
    <mergeCell ref="G149:H149"/>
    <mergeCell ref="B150:C150"/>
    <mergeCell ref="G150:H150"/>
    <mergeCell ref="B151:C151"/>
    <mergeCell ref="G151:H151"/>
    <mergeCell ref="F158:H158"/>
    <mergeCell ref="F168:I168"/>
    <mergeCell ref="F169:I169"/>
    <mergeCell ref="B171:G172"/>
    <mergeCell ref="C173:G173"/>
    <mergeCell ref="B176:C176"/>
    <mergeCell ref="G176:H176"/>
    <mergeCell ref="E159:H159"/>
    <mergeCell ref="E160:G160"/>
    <mergeCell ref="E161:G161"/>
    <mergeCell ref="B182:C182"/>
    <mergeCell ref="G182:H182"/>
    <mergeCell ref="B183:C183"/>
    <mergeCell ref="G183:H183"/>
    <mergeCell ref="B184:C184"/>
    <mergeCell ref="G184:H184"/>
    <mergeCell ref="B177:C177"/>
    <mergeCell ref="G177:H177"/>
    <mergeCell ref="B178:C178"/>
    <mergeCell ref="G178:H178"/>
    <mergeCell ref="B179:C179"/>
    <mergeCell ref="G179:H179"/>
    <mergeCell ref="G188:H188"/>
    <mergeCell ref="G189:H189"/>
    <mergeCell ref="B191:C191"/>
    <mergeCell ref="G191:H191"/>
    <mergeCell ref="B192:C192"/>
    <mergeCell ref="G192:H192"/>
    <mergeCell ref="G219:H219"/>
    <mergeCell ref="B220:C220"/>
    <mergeCell ref="G220:H220"/>
    <mergeCell ref="B185:C185"/>
    <mergeCell ref="G185:H185"/>
    <mergeCell ref="B186:C186"/>
    <mergeCell ref="G186:H186"/>
    <mergeCell ref="B187:C187"/>
    <mergeCell ref="G187:H187"/>
    <mergeCell ref="B188:C188"/>
    <mergeCell ref="G236:H236"/>
    <mergeCell ref="F238:H238"/>
    <mergeCell ref="B224:C224"/>
    <mergeCell ref="G224:H224"/>
    <mergeCell ref="B225:C225"/>
    <mergeCell ref="G225:H225"/>
    <mergeCell ref="B235:C235"/>
    <mergeCell ref="G235:H235"/>
    <mergeCell ref="F249:I249"/>
    <mergeCell ref="E32:H32"/>
    <mergeCell ref="E33:G33"/>
    <mergeCell ref="E34:G34"/>
    <mergeCell ref="E35:G35"/>
    <mergeCell ref="E36:G36"/>
    <mergeCell ref="E37:H37"/>
    <mergeCell ref="G221:H221"/>
    <mergeCell ref="B230:C230"/>
    <mergeCell ref="G230:H230"/>
    <mergeCell ref="B231:C231"/>
    <mergeCell ref="G231:H231"/>
    <mergeCell ref="G232:H232"/>
    <mergeCell ref="B234:C234"/>
    <mergeCell ref="G234:H234"/>
    <mergeCell ref="B193:C193"/>
    <mergeCell ref="G193:H193"/>
    <mergeCell ref="B226:C226"/>
    <mergeCell ref="G226:H226"/>
    <mergeCell ref="G227:H227"/>
    <mergeCell ref="B229:C229"/>
    <mergeCell ref="G229:H229"/>
    <mergeCell ref="B218:C218"/>
    <mergeCell ref="G218:H218"/>
    <mergeCell ref="B219:C219"/>
    <mergeCell ref="E77:G77"/>
    <mergeCell ref="E78:G78"/>
    <mergeCell ref="E79:H79"/>
    <mergeCell ref="E116:H116"/>
    <mergeCell ref="E117:G117"/>
    <mergeCell ref="E118:G118"/>
    <mergeCell ref="G113:H113"/>
    <mergeCell ref="F115:H115"/>
    <mergeCell ref="G95:H95"/>
    <mergeCell ref="E240:G240"/>
    <mergeCell ref="G197:H197"/>
    <mergeCell ref="F248:I248"/>
    <mergeCell ref="G198:H198"/>
    <mergeCell ref="F200:H200"/>
    <mergeCell ref="F210:I210"/>
    <mergeCell ref="F211:I211"/>
    <mergeCell ref="B213:G214"/>
    <mergeCell ref="C215:G215"/>
    <mergeCell ref="E204:G204"/>
    <mergeCell ref="E203:G203"/>
    <mergeCell ref="G194:H194"/>
    <mergeCell ref="B196:C196"/>
    <mergeCell ref="G196:H196"/>
    <mergeCell ref="B197:C197"/>
    <mergeCell ref="E239:H239"/>
    <mergeCell ref="E205:G205"/>
    <mergeCell ref="E206:H206"/>
    <mergeCell ref="B223:C223"/>
    <mergeCell ref="G223:H223"/>
    <mergeCell ref="G180:H180"/>
    <mergeCell ref="E241:G241"/>
    <mergeCell ref="E242:G242"/>
    <mergeCell ref="E243:G243"/>
    <mergeCell ref="E244:H244"/>
    <mergeCell ref="E162:G162"/>
    <mergeCell ref="E163:G163"/>
    <mergeCell ref="E164:H164"/>
    <mergeCell ref="E201:H201"/>
    <mergeCell ref="E202:G202"/>
  </mergeCells>
  <printOptions horizontalCentered="1"/>
  <pageMargins left="0.70866141732283472" right="0.70866141732283472" top="1.3779527559055118" bottom="0.74803149606299213" header="0.31496062992125984" footer="0.31496062992125984"/>
  <pageSetup scale="71" orientation="portrait" r:id="rId1"/>
  <rowBreaks count="5" manualBreakCount="5">
    <brk id="42" min="1" max="8" man="1"/>
    <brk id="84" min="1" max="8" man="1"/>
    <brk id="126" min="1" max="8" man="1"/>
    <brk id="169" min="1" max="8" man="1"/>
    <brk id="211" min="1" max="8" man="1"/>
  </rowBreaks>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K177"/>
  <sheetViews>
    <sheetView view="pageBreakPreview" topLeftCell="A160" zoomScaleNormal="100" zoomScaleSheetLayoutView="100" workbookViewId="0">
      <selection activeCell="B173" sqref="B173:D173"/>
    </sheetView>
  </sheetViews>
  <sheetFormatPr baseColWidth="10" defaultColWidth="11.44140625" defaultRowHeight="13.8" x14ac:dyDescent="0.25"/>
  <cols>
    <col min="1" max="1" width="3.109375" style="190" customWidth="1"/>
    <col min="2" max="2" width="13.88671875" style="190" customWidth="1"/>
    <col min="3" max="3" width="46.33203125" style="190" customWidth="1"/>
    <col min="4" max="4" width="9.6640625" style="190" customWidth="1"/>
    <col min="5" max="5" width="12.109375" style="190" customWidth="1"/>
    <col min="6" max="6" width="14" style="190" customWidth="1"/>
    <col min="7" max="7" width="5.6640625" style="190" customWidth="1"/>
    <col min="8" max="8" width="9.6640625" style="190" customWidth="1"/>
    <col min="9" max="9" width="15.6640625" style="190" customWidth="1"/>
    <col min="10" max="10" width="11.44140625" style="190"/>
    <col min="11" max="11" width="69.88671875" style="190" hidden="1" customWidth="1"/>
    <col min="12" max="16384" width="11.44140625" style="190"/>
  </cols>
  <sheetData>
    <row r="1" spans="2:9" ht="14.4" thickBot="1" x14ac:dyDescent="0.3"/>
    <row r="2" spans="2:9" ht="39.6" customHeight="1" x14ac:dyDescent="0.25">
      <c r="B2" s="657" t="str">
        <f>+'[2]2- COMP BASICA'!$B$2</f>
        <v>REPARACIONES LOCATIVAS LABORATORIO GENETICA REGIONAL NOR OCCIDENTE DEL INSTITUTO NACIONAL DE MEDICINA LEGAL Y CIENCIAS FORENSES.</v>
      </c>
      <c r="C2" s="658"/>
      <c r="D2" s="658"/>
      <c r="E2" s="658"/>
      <c r="F2" s="658"/>
      <c r="G2" s="658"/>
      <c r="H2" s="400" t="s">
        <v>62</v>
      </c>
      <c r="I2" s="331" t="str">
        <f>+'[2]BASE DEL PRESUPUESTO'!$D$161</f>
        <v>CARPINTERIA ALUMINIO Y VIDRIOS</v>
      </c>
    </row>
    <row r="3" spans="2:9" x14ac:dyDescent="0.25">
      <c r="B3" s="659"/>
      <c r="C3" s="563"/>
      <c r="D3" s="563"/>
      <c r="E3" s="563"/>
      <c r="F3" s="563"/>
      <c r="G3" s="563"/>
      <c r="H3" s="269" t="s">
        <v>63</v>
      </c>
      <c r="I3" s="399" t="str">
        <f>+'[2]BASE DEL PRESUPUESTO'!$C$162</f>
        <v>11.1</v>
      </c>
    </row>
    <row r="4" spans="2:9" ht="39" customHeight="1" thickBot="1" x14ac:dyDescent="0.3">
      <c r="B4" s="398" t="s">
        <v>64</v>
      </c>
      <c r="C4" s="885" t="str">
        <f>+'[2]BASE DEL PRESUPUESTO'!$D$162</f>
        <v>Suministro e Instalación de Puerta Doble Hoja de Vaivén en Vidrio templado de 4+4 mm de espesor. Incluye herrajes, cerradura y todos los elementos necesarios para su correcta instalación y uso.</v>
      </c>
      <c r="D4" s="885"/>
      <c r="E4" s="885"/>
      <c r="F4" s="885"/>
      <c r="G4" s="885"/>
      <c r="H4" s="397" t="s">
        <v>65</v>
      </c>
      <c r="I4" s="396" t="str">
        <f>+'[2]BASE DEL PRESUPUESTO'!$E$162</f>
        <v>M2</v>
      </c>
    </row>
    <row r="5" spans="2:9" x14ac:dyDescent="0.25">
      <c r="B5" s="264"/>
      <c r="C5" s="129"/>
      <c r="D5" s="129"/>
      <c r="E5" s="263"/>
      <c r="F5" s="262"/>
      <c r="G5" s="129"/>
      <c r="H5" s="129"/>
      <c r="I5" s="144"/>
    </row>
    <row r="6" spans="2:9" ht="14.4" thickBot="1" x14ac:dyDescent="0.3">
      <c r="B6" s="128" t="s">
        <v>66</v>
      </c>
      <c r="C6" s="129"/>
      <c r="D6" s="129"/>
      <c r="E6" s="211"/>
      <c r="F6" s="249"/>
      <c r="G6" s="132"/>
      <c r="H6" s="132"/>
      <c r="I6" s="133"/>
    </row>
    <row r="7" spans="2:9" x14ac:dyDescent="0.25">
      <c r="B7" s="533" t="s">
        <v>11</v>
      </c>
      <c r="C7" s="534"/>
      <c r="D7" s="135" t="s">
        <v>65</v>
      </c>
      <c r="E7" s="255" t="s">
        <v>67</v>
      </c>
      <c r="F7" s="248" t="s">
        <v>68</v>
      </c>
      <c r="G7" s="534" t="s">
        <v>69</v>
      </c>
      <c r="H7" s="535"/>
      <c r="I7" s="138"/>
    </row>
    <row r="8" spans="2:9" ht="15.75" customHeight="1" x14ac:dyDescent="0.25">
      <c r="B8" s="536" t="s">
        <v>28</v>
      </c>
      <c r="C8" s="537"/>
      <c r="D8" s="140" t="s">
        <v>29</v>
      </c>
      <c r="E8" s="141">
        <v>1</v>
      </c>
      <c r="F8" s="257">
        <f>+(G21*10%)</f>
        <v>19430.319584455556</v>
      </c>
      <c r="G8" s="652">
        <f>ROUND(E8*F8,0)</f>
        <v>19430</v>
      </c>
      <c r="H8" s="653"/>
      <c r="I8" s="133"/>
    </row>
    <row r="9" spans="2:9" x14ac:dyDescent="0.25">
      <c r="B9" s="595" t="str">
        <f>+'[2]2- COMP BASICA'!$B$537</f>
        <v>TALADRO 1/2"</v>
      </c>
      <c r="C9" s="596"/>
      <c r="D9" s="153" t="s">
        <v>94</v>
      </c>
      <c r="E9" s="260">
        <v>0.3</v>
      </c>
      <c r="F9" s="254">
        <f>+'[2]2- COMP BASICA'!$R$537</f>
        <v>14819.132408975936</v>
      </c>
      <c r="G9" s="652">
        <f>ROUND(E9*F9,0)</f>
        <v>4446</v>
      </c>
      <c r="H9" s="653"/>
      <c r="I9" s="133"/>
    </row>
    <row r="10" spans="2:9" ht="14.4" thickBot="1" x14ac:dyDescent="0.3">
      <c r="B10" s="568"/>
      <c r="C10" s="569"/>
      <c r="D10" s="145"/>
      <c r="E10" s="208"/>
      <c r="F10" s="256"/>
      <c r="G10" s="661"/>
      <c r="H10" s="662"/>
      <c r="I10" s="133"/>
    </row>
    <row r="11" spans="2:9" ht="14.4" thickBot="1" x14ac:dyDescent="0.3">
      <c r="B11" s="148"/>
      <c r="C11" s="132"/>
      <c r="D11" s="129"/>
      <c r="E11" s="211"/>
      <c r="F11" s="249"/>
      <c r="G11" s="655" t="s">
        <v>71</v>
      </c>
      <c r="H11" s="656"/>
      <c r="I11" s="150">
        <f>+SUM(G8:H10)</f>
        <v>23876</v>
      </c>
    </row>
    <row r="12" spans="2:9" ht="14.4" thickBot="1" x14ac:dyDescent="0.3">
      <c r="B12" s="128" t="s">
        <v>72</v>
      </c>
      <c r="C12" s="132"/>
      <c r="D12" s="129"/>
      <c r="E12" s="211"/>
      <c r="F12" s="249"/>
      <c r="G12" s="261"/>
      <c r="H12" s="261"/>
      <c r="I12" s="151"/>
    </row>
    <row r="13" spans="2:9" x14ac:dyDescent="0.25">
      <c r="B13" s="533" t="s">
        <v>11</v>
      </c>
      <c r="C13" s="534"/>
      <c r="D13" s="135" t="s">
        <v>65</v>
      </c>
      <c r="E13" s="255" t="s">
        <v>67</v>
      </c>
      <c r="F13" s="248" t="s">
        <v>68</v>
      </c>
      <c r="G13" s="643" t="s">
        <v>69</v>
      </c>
      <c r="H13" s="644"/>
      <c r="I13" s="152"/>
    </row>
    <row r="14" spans="2:9" ht="14.25" customHeight="1" x14ac:dyDescent="0.25">
      <c r="B14" s="695" t="str">
        <f>+'[2]2- COMP BASICA'!$B$398</f>
        <v>VIDRIO TEMPLADO LAMINADO 4 + 4 PULIDO</v>
      </c>
      <c r="C14" s="696"/>
      <c r="D14" s="153" t="s">
        <v>96</v>
      </c>
      <c r="E14" s="260">
        <v>1</v>
      </c>
      <c r="F14" s="254">
        <f>+'[2]2- COMP BASICA'!$R$398</f>
        <v>527446.67976962368</v>
      </c>
      <c r="G14" s="652">
        <f>ROUND(E14*F14,0)</f>
        <v>527447</v>
      </c>
      <c r="H14" s="653"/>
      <c r="I14" s="259"/>
    </row>
    <row r="15" spans="2:9" ht="13.95" customHeight="1" x14ac:dyDescent="0.25">
      <c r="B15" s="625" t="str">
        <f>+'[2]2- COMP BASICA'!$B$476</f>
        <v>CIERRA PUERTA MECANICO DE PISO</v>
      </c>
      <c r="C15" s="626"/>
      <c r="D15" s="153" t="s">
        <v>85</v>
      </c>
      <c r="E15" s="260">
        <v>0.5</v>
      </c>
      <c r="F15" s="254">
        <f>+'[2]2- COMP BASICA'!$R$476</f>
        <v>358900</v>
      </c>
      <c r="G15" s="652">
        <f>ROUND(E15*F15,0)</f>
        <v>179450</v>
      </c>
      <c r="H15" s="653"/>
      <c r="I15" s="259"/>
    </row>
    <row r="16" spans="2:9" ht="13.95" customHeight="1" x14ac:dyDescent="0.25">
      <c r="B16" s="625" t="str">
        <f>+'[2]2- COMP BASICA'!$B$483</f>
        <v>MANIJA EN TUBO ACERO INOXIDABLE 1" 60 CM DE LARGO</v>
      </c>
      <c r="C16" s="626"/>
      <c r="D16" s="153" t="s">
        <v>85</v>
      </c>
      <c r="E16" s="260">
        <v>0.3</v>
      </c>
      <c r="F16" s="254">
        <f>+'[2]2- COMP BASICA'!$R$483</f>
        <v>189444.35858583913</v>
      </c>
      <c r="G16" s="652">
        <f>ROUND(E16*F16,0)</f>
        <v>56833</v>
      </c>
      <c r="H16" s="653"/>
      <c r="I16" s="259"/>
    </row>
    <row r="17" spans="2:9" ht="14.4" thickBot="1" x14ac:dyDescent="0.3">
      <c r="B17" s="690"/>
      <c r="C17" s="691"/>
      <c r="D17" s="258"/>
      <c r="E17" s="253"/>
      <c r="F17" s="252"/>
      <c r="G17" s="581"/>
      <c r="H17" s="582"/>
      <c r="I17" s="259"/>
    </row>
    <row r="18" spans="2:9" ht="14.4" thickBot="1" x14ac:dyDescent="0.3">
      <c r="B18" s="148"/>
      <c r="C18" s="132"/>
      <c r="D18" s="129"/>
      <c r="E18" s="211"/>
      <c r="F18" s="249"/>
      <c r="G18" s="554" t="s">
        <v>71</v>
      </c>
      <c r="H18" s="555"/>
      <c r="I18" s="150">
        <f>SUM(G14:H17)</f>
        <v>763730</v>
      </c>
    </row>
    <row r="19" spans="2:9" ht="14.4" thickBot="1" x14ac:dyDescent="0.3">
      <c r="B19" s="128" t="s">
        <v>74</v>
      </c>
      <c r="C19" s="132"/>
      <c r="D19" s="129"/>
      <c r="E19" s="211"/>
      <c r="F19" s="249"/>
      <c r="G19" s="132"/>
      <c r="H19" s="132"/>
      <c r="I19" s="151"/>
    </row>
    <row r="20" spans="2:9" x14ac:dyDescent="0.25">
      <c r="B20" s="533" t="s">
        <v>11</v>
      </c>
      <c r="C20" s="534"/>
      <c r="D20" s="135" t="s">
        <v>65</v>
      </c>
      <c r="E20" s="248" t="s">
        <v>75</v>
      </c>
      <c r="F20" s="135" t="s">
        <v>76</v>
      </c>
      <c r="G20" s="534" t="s">
        <v>77</v>
      </c>
      <c r="H20" s="535"/>
      <c r="I20" s="162"/>
    </row>
    <row r="21" spans="2:9" x14ac:dyDescent="0.25">
      <c r="B21" s="595" t="str">
        <f>+'[2]1- CUADRILLAS'!$A$45</f>
        <v>CUADRILLA DD (CARPINTERIAS)</v>
      </c>
      <c r="C21" s="596"/>
      <c r="D21" s="163" t="s">
        <v>78</v>
      </c>
      <c r="E21" s="164">
        <f>+'[2]1- CUADRILLAS'!$D$45</f>
        <v>51360</v>
      </c>
      <c r="F21" s="199">
        <v>3.7831619128612841</v>
      </c>
      <c r="G21" s="572">
        <f>F21*E21</f>
        <v>194303.19584455556</v>
      </c>
      <c r="H21" s="573"/>
      <c r="I21" s="151"/>
    </row>
    <row r="22" spans="2:9" ht="14.4" thickBot="1" x14ac:dyDescent="0.3">
      <c r="B22" s="576"/>
      <c r="C22" s="577"/>
      <c r="D22" s="166"/>
      <c r="E22" s="251"/>
      <c r="F22" s="250"/>
      <c r="G22" s="577"/>
      <c r="H22" s="578"/>
      <c r="I22" s="151"/>
    </row>
    <row r="23" spans="2:9" ht="14.4" thickBot="1" x14ac:dyDescent="0.3">
      <c r="B23" s="169"/>
      <c r="C23" s="132"/>
      <c r="D23" s="129"/>
      <c r="E23" s="211"/>
      <c r="F23" s="249"/>
      <c r="G23" s="554" t="s">
        <v>71</v>
      </c>
      <c r="H23" s="555"/>
      <c r="I23" s="150">
        <f>SUM(G21:H22)</f>
        <v>194303.19584455556</v>
      </c>
    </row>
    <row r="24" spans="2:9" ht="14.4" thickBot="1" x14ac:dyDescent="0.3">
      <c r="B24" s="128" t="s">
        <v>79</v>
      </c>
      <c r="C24" s="160"/>
      <c r="D24" s="129"/>
      <c r="E24" s="211"/>
      <c r="F24" s="249"/>
      <c r="G24" s="132"/>
      <c r="H24" s="132"/>
      <c r="I24" s="151"/>
    </row>
    <row r="25" spans="2:9" x14ac:dyDescent="0.25">
      <c r="B25" s="533" t="s">
        <v>11</v>
      </c>
      <c r="C25" s="534"/>
      <c r="D25" s="135" t="s">
        <v>65</v>
      </c>
      <c r="E25" s="248" t="s">
        <v>75</v>
      </c>
      <c r="F25" s="135" t="s">
        <v>76</v>
      </c>
      <c r="G25" s="534" t="s">
        <v>77</v>
      </c>
      <c r="H25" s="535"/>
      <c r="I25" s="162"/>
    </row>
    <row r="26" spans="2:9" ht="14.4" thickBot="1" x14ac:dyDescent="0.3">
      <c r="B26" s="576"/>
      <c r="C26" s="577"/>
      <c r="D26" s="166"/>
      <c r="E26" s="251"/>
      <c r="F26" s="250"/>
      <c r="G26" s="577"/>
      <c r="H26" s="578"/>
      <c r="I26" s="151"/>
    </row>
    <row r="27" spans="2:9" ht="14.4" thickBot="1" x14ac:dyDescent="0.3">
      <c r="B27" s="172"/>
      <c r="C27" s="173"/>
      <c r="D27" s="174"/>
      <c r="E27" s="246"/>
      <c r="F27" s="245"/>
      <c r="G27" s="593" t="s">
        <v>71</v>
      </c>
      <c r="H27" s="594"/>
      <c r="I27" s="150">
        <f>ROUND(SUM(G26:H26),0)</f>
        <v>0</v>
      </c>
    </row>
    <row r="28" spans="2:9" ht="14.4" thickBot="1" x14ac:dyDescent="0.3">
      <c r="B28" s="148"/>
      <c r="C28" s="132"/>
      <c r="D28" s="129"/>
      <c r="E28" s="244"/>
      <c r="F28" s="243"/>
      <c r="G28" s="132"/>
      <c r="H28" s="179"/>
      <c r="I28" s="180"/>
    </row>
    <row r="29" spans="2:9" ht="14.4" thickBot="1" x14ac:dyDescent="0.3">
      <c r="B29" s="181"/>
      <c r="C29" s="182"/>
      <c r="D29" s="183"/>
      <c r="E29" s="217"/>
      <c r="F29" s="601" t="s">
        <v>80</v>
      </c>
      <c r="G29" s="601"/>
      <c r="H29" s="602"/>
      <c r="I29" s="216">
        <f>+(SUM(I11:I27))</f>
        <v>981909.19584455551</v>
      </c>
    </row>
    <row r="30" spans="2:9" ht="15" customHeight="1" thickBot="1" x14ac:dyDescent="0.3">
      <c r="B30" s="186"/>
      <c r="C30" s="187"/>
      <c r="D30" s="188"/>
      <c r="E30" s="549" t="s">
        <v>86</v>
      </c>
      <c r="F30" s="550"/>
      <c r="G30" s="550"/>
      <c r="H30" s="550"/>
      <c r="I30" s="203">
        <f>+SUM(I31:I34)</f>
        <v>294081.80415544438</v>
      </c>
    </row>
    <row r="31" spans="2:9" ht="13.5" customHeight="1" x14ac:dyDescent="0.25">
      <c r="B31" s="196"/>
      <c r="C31" s="197"/>
      <c r="D31" s="193"/>
      <c r="E31" s="551" t="s">
        <v>87</v>
      </c>
      <c r="F31" s="552"/>
      <c r="G31" s="553"/>
      <c r="H31" s="204">
        <v>0.23</v>
      </c>
      <c r="I31" s="205">
        <f>I29*H31</f>
        <v>225839.11504424777</v>
      </c>
    </row>
    <row r="32" spans="2:9" x14ac:dyDescent="0.25">
      <c r="B32" s="196"/>
      <c r="C32" s="197"/>
      <c r="D32" s="193"/>
      <c r="E32" s="521" t="s">
        <v>88</v>
      </c>
      <c r="F32" s="522"/>
      <c r="G32" s="523"/>
      <c r="H32" s="206">
        <v>0.01</v>
      </c>
      <c r="I32" s="207">
        <f>I29*H32</f>
        <v>9819.0919584455551</v>
      </c>
    </row>
    <row r="33" spans="2:9" x14ac:dyDescent="0.25">
      <c r="B33" s="196"/>
      <c r="C33" s="197"/>
      <c r="D33" s="193"/>
      <c r="E33" s="521" t="s">
        <v>89</v>
      </c>
      <c r="F33" s="522"/>
      <c r="G33" s="523"/>
      <c r="H33" s="206">
        <v>0.05</v>
      </c>
      <c r="I33" s="207">
        <f>I29*H33</f>
        <v>49095.459792227775</v>
      </c>
    </row>
    <row r="34" spans="2:9" ht="14.4" thickBot="1" x14ac:dyDescent="0.3">
      <c r="B34" s="196"/>
      <c r="C34" s="197"/>
      <c r="D34" s="193"/>
      <c r="E34" s="544" t="s">
        <v>90</v>
      </c>
      <c r="F34" s="545"/>
      <c r="G34" s="546"/>
      <c r="H34" s="209">
        <v>0.19</v>
      </c>
      <c r="I34" s="207">
        <f>H34*I33</f>
        <v>9328.1373605232766</v>
      </c>
    </row>
    <row r="35" spans="2:9" ht="14.4" thickBot="1" x14ac:dyDescent="0.3">
      <c r="B35" s="196"/>
      <c r="C35" s="197"/>
      <c r="D35" s="193"/>
      <c r="E35" s="547" t="s">
        <v>91</v>
      </c>
      <c r="F35" s="548"/>
      <c r="G35" s="548"/>
      <c r="H35" s="548"/>
      <c r="I35" s="210">
        <f>ROUND(I29+I30,0)</f>
        <v>1275991</v>
      </c>
    </row>
    <row r="36" spans="2:9" x14ac:dyDescent="0.25">
      <c r="B36" s="196"/>
      <c r="C36" s="197"/>
      <c r="D36" s="193"/>
      <c r="E36" s="246"/>
      <c r="F36" s="149"/>
      <c r="G36" s="149"/>
      <c r="H36" s="149"/>
      <c r="I36" s="189"/>
    </row>
    <row r="37" spans="2:9" x14ac:dyDescent="0.25">
      <c r="B37" s="196"/>
      <c r="C37" s="197"/>
      <c r="D37" s="193"/>
      <c r="E37" s="211"/>
      <c r="F37" s="212"/>
      <c r="G37" s="212"/>
      <c r="H37" s="212"/>
      <c r="I37" s="213"/>
    </row>
    <row r="38" spans="2:9" x14ac:dyDescent="0.25">
      <c r="B38" s="191"/>
      <c r="C38" s="192"/>
      <c r="D38" s="193"/>
      <c r="E38" s="211"/>
      <c r="F38" s="194"/>
      <c r="G38" s="194"/>
      <c r="H38" s="194"/>
      <c r="I38" s="195"/>
    </row>
    <row r="39" spans="2:9" x14ac:dyDescent="0.25">
      <c r="B39" s="196" t="s">
        <v>81</v>
      </c>
      <c r="C39" s="197"/>
      <c r="D39" s="193"/>
      <c r="E39" s="211"/>
      <c r="F39" s="632" t="s">
        <v>82</v>
      </c>
      <c r="G39" s="632"/>
      <c r="H39" s="632"/>
      <c r="I39" s="633"/>
    </row>
    <row r="40" spans="2:9" ht="14.4" thickBot="1" x14ac:dyDescent="0.3">
      <c r="B40" s="181" t="s">
        <v>83</v>
      </c>
      <c r="C40" s="182"/>
      <c r="D40" s="183"/>
      <c r="E40" s="242"/>
      <c r="F40" s="570" t="s">
        <v>84</v>
      </c>
      <c r="G40" s="570"/>
      <c r="H40" s="570"/>
      <c r="I40" s="571"/>
    </row>
    <row r="41" spans="2:9" ht="14.4" thickBot="1" x14ac:dyDescent="0.3"/>
    <row r="42" spans="2:9" ht="39.6" customHeight="1" x14ac:dyDescent="0.25">
      <c r="B42" s="657" t="str">
        <f>+'[2]2- COMP BASICA'!$B$2</f>
        <v>REPARACIONES LOCATIVAS LABORATORIO GENETICA REGIONAL NOR OCCIDENTE DEL INSTITUTO NACIONAL DE MEDICINA LEGAL Y CIENCIAS FORENSES.</v>
      </c>
      <c r="C42" s="658"/>
      <c r="D42" s="658"/>
      <c r="E42" s="658"/>
      <c r="F42" s="658"/>
      <c r="G42" s="658"/>
      <c r="H42" s="400" t="s">
        <v>62</v>
      </c>
      <c r="I42" s="331" t="str">
        <f>+'[2]BASE DEL PRESUPUESTO'!$D$161</f>
        <v>CARPINTERIA ALUMINIO Y VIDRIOS</v>
      </c>
    </row>
    <row r="43" spans="2:9" x14ac:dyDescent="0.25">
      <c r="B43" s="659"/>
      <c r="C43" s="563"/>
      <c r="D43" s="563"/>
      <c r="E43" s="563"/>
      <c r="F43" s="563"/>
      <c r="G43" s="563"/>
      <c r="H43" s="269" t="s">
        <v>63</v>
      </c>
      <c r="I43" s="399" t="str">
        <f>+'[2]BASE DEL PRESUPUESTO'!$C$163</f>
        <v>11.2</v>
      </c>
    </row>
    <row r="44" spans="2:9" ht="39" customHeight="1" thickBot="1" x14ac:dyDescent="0.3">
      <c r="B44" s="398" t="s">
        <v>64</v>
      </c>
      <c r="C44" s="885" t="str">
        <f>+'[2]BASE DEL PRESUPUESTO'!$D$163</f>
        <v>División en vidrio piso a techo, con marco en aluminio REF 1101, pisa vidrio redondo y empaque de estrella perimetral, vidrio 4+4 PVB .78 vidrio laminado, Tornillería en acero inoxidable de 1 1/2" avellanado.</v>
      </c>
      <c r="D44" s="885"/>
      <c r="E44" s="885"/>
      <c r="F44" s="885"/>
      <c r="G44" s="885"/>
      <c r="H44" s="397" t="s">
        <v>65</v>
      </c>
      <c r="I44" s="396" t="str">
        <f>+'[2]BASE DEL PRESUPUESTO'!$E$163</f>
        <v>M2</v>
      </c>
    </row>
    <row r="45" spans="2:9" x14ac:dyDescent="0.25">
      <c r="B45" s="264"/>
      <c r="C45" s="129"/>
      <c r="D45" s="129"/>
      <c r="E45" s="263"/>
      <c r="F45" s="262"/>
      <c r="G45" s="129"/>
      <c r="H45" s="129"/>
      <c r="I45" s="144"/>
    </row>
    <row r="46" spans="2:9" ht="14.4" thickBot="1" x14ac:dyDescent="0.3">
      <c r="B46" s="128" t="s">
        <v>66</v>
      </c>
      <c r="C46" s="129"/>
      <c r="D46" s="129"/>
      <c r="E46" s="211"/>
      <c r="F46" s="249"/>
      <c r="G46" s="132"/>
      <c r="H46" s="132"/>
      <c r="I46" s="133"/>
    </row>
    <row r="47" spans="2:9" x14ac:dyDescent="0.25">
      <c r="B47" s="533" t="s">
        <v>11</v>
      </c>
      <c r="C47" s="534"/>
      <c r="D47" s="135" t="s">
        <v>65</v>
      </c>
      <c r="E47" s="255" t="s">
        <v>67</v>
      </c>
      <c r="F47" s="248" t="s">
        <v>68</v>
      </c>
      <c r="G47" s="534" t="s">
        <v>69</v>
      </c>
      <c r="H47" s="535"/>
      <c r="I47" s="138"/>
    </row>
    <row r="48" spans="2:9" ht="15.75" customHeight="1" x14ac:dyDescent="0.25">
      <c r="B48" s="536" t="s">
        <v>28</v>
      </c>
      <c r="C48" s="537"/>
      <c r="D48" s="140" t="s">
        <v>29</v>
      </c>
      <c r="E48" s="141">
        <v>1</v>
      </c>
      <c r="F48" s="257">
        <f>+G64*10%</f>
        <v>14268.652366294724</v>
      </c>
      <c r="G48" s="652">
        <f>ROUND(E48*F48,0)</f>
        <v>14269</v>
      </c>
      <c r="H48" s="653"/>
      <c r="I48" s="133"/>
    </row>
    <row r="49" spans="2:9" x14ac:dyDescent="0.25">
      <c r="B49" s="595" t="str">
        <f>+'[2]2- COMP BASICA'!$B$537</f>
        <v>TALADRO 1/2"</v>
      </c>
      <c r="C49" s="596"/>
      <c r="D49" s="153" t="s">
        <v>94</v>
      </c>
      <c r="E49" s="260">
        <v>0.3</v>
      </c>
      <c r="F49" s="254">
        <f>+'[2]2- COMP BASICA'!$R$537</f>
        <v>14819.132408975936</v>
      </c>
      <c r="G49" s="652">
        <f>ROUND(E49*F49,0)</f>
        <v>4446</v>
      </c>
      <c r="H49" s="653"/>
      <c r="I49" s="133"/>
    </row>
    <row r="50" spans="2:9" x14ac:dyDescent="0.25">
      <c r="B50" s="595" t="str">
        <f>+'[2]2- COMP BASICA'!$B$553</f>
        <v>TRONZADORA</v>
      </c>
      <c r="C50" s="596"/>
      <c r="D50" s="153" t="s">
        <v>94</v>
      </c>
      <c r="E50" s="260">
        <v>0.15</v>
      </c>
      <c r="F50" s="254">
        <f>+'[2]2- COMP BASICA'!$R$553</f>
        <v>21970.070397218933</v>
      </c>
      <c r="G50" s="652">
        <f>ROUND(E50*F50,0)</f>
        <v>3296</v>
      </c>
      <c r="H50" s="653"/>
      <c r="I50" s="133"/>
    </row>
    <row r="51" spans="2:9" ht="14.4" thickBot="1" x14ac:dyDescent="0.3">
      <c r="B51" s="568"/>
      <c r="C51" s="569"/>
      <c r="D51" s="145"/>
      <c r="E51" s="208"/>
      <c r="F51" s="256"/>
      <c r="G51" s="661"/>
      <c r="H51" s="662"/>
      <c r="I51" s="133"/>
    </row>
    <row r="52" spans="2:9" ht="14.4" thickBot="1" x14ac:dyDescent="0.3">
      <c r="B52" s="148"/>
      <c r="C52" s="132"/>
      <c r="D52" s="129"/>
      <c r="E52" s="211"/>
      <c r="F52" s="249"/>
      <c r="G52" s="655" t="s">
        <v>71</v>
      </c>
      <c r="H52" s="656"/>
      <c r="I52" s="150">
        <f>+SUM(G48:H51)</f>
        <v>22011</v>
      </c>
    </row>
    <row r="53" spans="2:9" ht="14.4" thickBot="1" x14ac:dyDescent="0.3">
      <c r="B53" s="128" t="s">
        <v>72</v>
      </c>
      <c r="C53" s="132"/>
      <c r="D53" s="129"/>
      <c r="E53" s="211"/>
      <c r="F53" s="249"/>
      <c r="G53" s="261"/>
      <c r="H53" s="261"/>
      <c r="I53" s="151"/>
    </row>
    <row r="54" spans="2:9" x14ac:dyDescent="0.25">
      <c r="B54" s="533" t="s">
        <v>11</v>
      </c>
      <c r="C54" s="534"/>
      <c r="D54" s="135" t="s">
        <v>65</v>
      </c>
      <c r="E54" s="255" t="s">
        <v>67</v>
      </c>
      <c r="F54" s="248" t="s">
        <v>68</v>
      </c>
      <c r="G54" s="643" t="s">
        <v>69</v>
      </c>
      <c r="H54" s="644"/>
      <c r="I54" s="152"/>
    </row>
    <row r="55" spans="2:9" ht="14.25" customHeight="1" x14ac:dyDescent="0.25">
      <c r="B55" s="695" t="str">
        <f>+'[2]2- COMP BASICA'!$B$397</f>
        <v>VIDRIO LAMINADO 4 + 4 PULIDO</v>
      </c>
      <c r="C55" s="696"/>
      <c r="D55" s="153" t="s">
        <v>96</v>
      </c>
      <c r="E55" s="260">
        <v>1</v>
      </c>
      <c r="F55" s="254">
        <f>+'[2]2- COMP BASICA'!$R$397</f>
        <v>189934.1991322258</v>
      </c>
      <c r="G55" s="652">
        <f>ROUND(E55*F55,0)</f>
        <v>189934</v>
      </c>
      <c r="H55" s="653"/>
      <c r="I55" s="259"/>
    </row>
    <row r="56" spans="2:9" ht="13.95" customHeight="1" x14ac:dyDescent="0.25">
      <c r="B56" s="625" t="str">
        <f>+'[2]2- COMP BASICA'!$B$386</f>
        <v>PERFIL ALUMINIO 1101</v>
      </c>
      <c r="C56" s="626"/>
      <c r="D56" s="153" t="s">
        <v>73</v>
      </c>
      <c r="E56" s="260">
        <v>2</v>
      </c>
      <c r="F56" s="254">
        <f>+'[2]2- COMP BASICA'!$R$386</f>
        <v>23582.938748171313</v>
      </c>
      <c r="G56" s="652">
        <f>ROUND(E56*F56,0)</f>
        <v>47166</v>
      </c>
      <c r="H56" s="653"/>
      <c r="I56" s="259"/>
    </row>
    <row r="57" spans="2:9" ht="13.95" customHeight="1" x14ac:dyDescent="0.25">
      <c r="B57" s="625" t="str">
        <f>+'[2]2- COMP BASICA'!$B$390</f>
        <v>PISA VIDRIO REDONDO</v>
      </c>
      <c r="C57" s="626"/>
      <c r="D57" s="153" t="s">
        <v>73</v>
      </c>
      <c r="E57" s="260">
        <v>2</v>
      </c>
      <c r="F57" s="254">
        <f>+'[2]2- COMP BASICA'!$R$390</f>
        <v>7810.5697615474892</v>
      </c>
      <c r="G57" s="652">
        <f>ROUND(E57*F57,0)</f>
        <v>15621</v>
      </c>
      <c r="H57" s="653"/>
      <c r="I57" s="259"/>
    </row>
    <row r="58" spans="2:9" ht="13.95" customHeight="1" x14ac:dyDescent="0.25">
      <c r="B58" s="625" t="str">
        <f>+'[2]2- COMP BASICA'!$B$393</f>
        <v>EMPAQUE EN U PARA VIDRIO</v>
      </c>
      <c r="C58" s="626"/>
      <c r="D58" s="153" t="s">
        <v>73</v>
      </c>
      <c r="E58" s="260">
        <v>2</v>
      </c>
      <c r="F58" s="254">
        <f>+'[2]2- COMP BASICA'!$R$393</f>
        <v>2291.28784747792</v>
      </c>
      <c r="G58" s="652">
        <f>ROUND(E58*F58,0)</f>
        <v>4583</v>
      </c>
      <c r="H58" s="653"/>
      <c r="I58" s="259"/>
    </row>
    <row r="59" spans="2:9" ht="13.95" customHeight="1" x14ac:dyDescent="0.25">
      <c r="B59" s="625" t="str">
        <f>+'[2]2- COMP BASICA'!$B$185</f>
        <v>TORNILLO LAMINA AVELLANADO 10 1 1/2"</v>
      </c>
      <c r="C59" s="626"/>
      <c r="D59" s="153" t="s">
        <v>85</v>
      </c>
      <c r="E59" s="260">
        <v>4</v>
      </c>
      <c r="F59" s="254">
        <f>+'[2]2- COMP BASICA'!$R$185</f>
        <v>1490</v>
      </c>
      <c r="G59" s="652">
        <f>ROUND(E59*F59,0)</f>
        <v>5960</v>
      </c>
      <c r="H59" s="653"/>
      <c r="I59" s="259"/>
    </row>
    <row r="60" spans="2:9" ht="14.4" thickBot="1" x14ac:dyDescent="0.3">
      <c r="B60" s="690"/>
      <c r="C60" s="691"/>
      <c r="D60" s="258"/>
      <c r="E60" s="253"/>
      <c r="F60" s="252"/>
      <c r="G60" s="581"/>
      <c r="H60" s="582"/>
      <c r="I60" s="259"/>
    </row>
    <row r="61" spans="2:9" ht="14.4" thickBot="1" x14ac:dyDescent="0.3">
      <c r="B61" s="148"/>
      <c r="C61" s="132"/>
      <c r="D61" s="129"/>
      <c r="E61" s="211"/>
      <c r="F61" s="249"/>
      <c r="G61" s="554" t="s">
        <v>71</v>
      </c>
      <c r="H61" s="555"/>
      <c r="I61" s="150">
        <f>SUM(G55:H60)</f>
        <v>263264</v>
      </c>
    </row>
    <row r="62" spans="2:9" ht="14.4" thickBot="1" x14ac:dyDescent="0.3">
      <c r="B62" s="128" t="s">
        <v>74</v>
      </c>
      <c r="C62" s="132"/>
      <c r="D62" s="129"/>
      <c r="E62" s="211"/>
      <c r="F62" s="249"/>
      <c r="G62" s="132"/>
      <c r="H62" s="132"/>
      <c r="I62" s="151"/>
    </row>
    <row r="63" spans="2:9" x14ac:dyDescent="0.25">
      <c r="B63" s="533" t="s">
        <v>11</v>
      </c>
      <c r="C63" s="534"/>
      <c r="D63" s="135" t="s">
        <v>65</v>
      </c>
      <c r="E63" s="248" t="s">
        <v>75</v>
      </c>
      <c r="F63" s="135" t="s">
        <v>76</v>
      </c>
      <c r="G63" s="534" t="s">
        <v>77</v>
      </c>
      <c r="H63" s="535"/>
      <c r="I63" s="162"/>
    </row>
    <row r="64" spans="2:9" x14ac:dyDescent="0.25">
      <c r="B64" s="595" t="str">
        <f>+'[2]1- CUADRILLAS'!$A$45</f>
        <v>CUADRILLA DD (CARPINTERIAS)</v>
      </c>
      <c r="C64" s="596"/>
      <c r="D64" s="163" t="s">
        <v>78</v>
      </c>
      <c r="E64" s="164">
        <f>+'[2]1- CUADRILLAS'!$D$45</f>
        <v>51360</v>
      </c>
      <c r="F64" s="199">
        <v>2.7781644015371345</v>
      </c>
      <c r="G64" s="572">
        <f>F64*E64</f>
        <v>142686.52366294723</v>
      </c>
      <c r="H64" s="573"/>
      <c r="I64" s="151"/>
    </row>
    <row r="65" spans="2:9" ht="14.4" thickBot="1" x14ac:dyDescent="0.3">
      <c r="B65" s="576"/>
      <c r="C65" s="577"/>
      <c r="D65" s="166"/>
      <c r="E65" s="251"/>
      <c r="F65" s="250"/>
      <c r="G65" s="577"/>
      <c r="H65" s="578"/>
      <c r="I65" s="151"/>
    </row>
    <row r="66" spans="2:9" ht="14.4" thickBot="1" x14ac:dyDescent="0.3">
      <c r="B66" s="169"/>
      <c r="C66" s="132"/>
      <c r="D66" s="129"/>
      <c r="E66" s="211"/>
      <c r="F66" s="249"/>
      <c r="G66" s="554" t="s">
        <v>71</v>
      </c>
      <c r="H66" s="555"/>
      <c r="I66" s="150">
        <f>SUM(G64:H65)</f>
        <v>142686.52366294723</v>
      </c>
    </row>
    <row r="67" spans="2:9" ht="14.4" thickBot="1" x14ac:dyDescent="0.3">
      <c r="B67" s="128" t="s">
        <v>79</v>
      </c>
      <c r="C67" s="160"/>
      <c r="D67" s="129"/>
      <c r="E67" s="211"/>
      <c r="F67" s="249"/>
      <c r="G67" s="132"/>
      <c r="H67" s="132"/>
      <c r="I67" s="151"/>
    </row>
    <row r="68" spans="2:9" x14ac:dyDescent="0.25">
      <c r="B68" s="533" t="s">
        <v>11</v>
      </c>
      <c r="C68" s="534"/>
      <c r="D68" s="135" t="s">
        <v>65</v>
      </c>
      <c r="E68" s="248" t="s">
        <v>75</v>
      </c>
      <c r="F68" s="135" t="s">
        <v>76</v>
      </c>
      <c r="G68" s="534" t="s">
        <v>77</v>
      </c>
      <c r="H68" s="535"/>
      <c r="I68" s="162"/>
    </row>
    <row r="69" spans="2:9" ht="14.4" thickBot="1" x14ac:dyDescent="0.3">
      <c r="B69" s="576"/>
      <c r="C69" s="577"/>
      <c r="D69" s="166"/>
      <c r="E69" s="251"/>
      <c r="F69" s="250"/>
      <c r="G69" s="577"/>
      <c r="H69" s="578"/>
      <c r="I69" s="151"/>
    </row>
    <row r="70" spans="2:9" ht="14.4" thickBot="1" x14ac:dyDescent="0.3">
      <c r="B70" s="172"/>
      <c r="C70" s="173"/>
      <c r="D70" s="174"/>
      <c r="E70" s="246"/>
      <c r="F70" s="245"/>
      <c r="G70" s="593" t="s">
        <v>71</v>
      </c>
      <c r="H70" s="594"/>
      <c r="I70" s="150">
        <f>ROUND(SUM(G69:H69),0)</f>
        <v>0</v>
      </c>
    </row>
    <row r="71" spans="2:9" ht="14.4" thickBot="1" x14ac:dyDescent="0.3">
      <c r="B71" s="148"/>
      <c r="C71" s="132"/>
      <c r="D71" s="129"/>
      <c r="E71" s="244"/>
      <c r="F71" s="243"/>
      <c r="G71" s="132"/>
      <c r="H71" s="179"/>
      <c r="I71" s="180"/>
    </row>
    <row r="72" spans="2:9" ht="14.4" thickBot="1" x14ac:dyDescent="0.3">
      <c r="B72" s="181"/>
      <c r="C72" s="182"/>
      <c r="D72" s="183"/>
      <c r="E72" s="217"/>
      <c r="F72" s="601" t="s">
        <v>80</v>
      </c>
      <c r="G72" s="601"/>
      <c r="H72" s="602"/>
      <c r="I72" s="216">
        <f>+(SUM(I52:I70))</f>
        <v>427961.52366294723</v>
      </c>
    </row>
    <row r="73" spans="2:9" ht="15" customHeight="1" thickBot="1" x14ac:dyDescent="0.3">
      <c r="B73" s="186"/>
      <c r="C73" s="187"/>
      <c r="D73" s="188"/>
      <c r="E73" s="549" t="s">
        <v>86</v>
      </c>
      <c r="F73" s="550"/>
      <c r="G73" s="550"/>
      <c r="H73" s="550"/>
      <c r="I73" s="203">
        <f>+SUM(I74:I77)</f>
        <v>128174.47633705271</v>
      </c>
    </row>
    <row r="74" spans="2:9" ht="13.5" customHeight="1" x14ac:dyDescent="0.25">
      <c r="B74" s="196"/>
      <c r="C74" s="197"/>
      <c r="D74" s="193"/>
      <c r="E74" s="551" t="s">
        <v>87</v>
      </c>
      <c r="F74" s="552"/>
      <c r="G74" s="553"/>
      <c r="H74" s="204">
        <v>0.23</v>
      </c>
      <c r="I74" s="205">
        <f>I72*H74</f>
        <v>98431.150442477869</v>
      </c>
    </row>
    <row r="75" spans="2:9" x14ac:dyDescent="0.25">
      <c r="B75" s="196"/>
      <c r="C75" s="197"/>
      <c r="D75" s="193"/>
      <c r="E75" s="521" t="s">
        <v>88</v>
      </c>
      <c r="F75" s="522"/>
      <c r="G75" s="523"/>
      <c r="H75" s="206">
        <v>0.01</v>
      </c>
      <c r="I75" s="207">
        <f>I72*H75</f>
        <v>4279.6152366294727</v>
      </c>
    </row>
    <row r="76" spans="2:9" x14ac:dyDescent="0.25">
      <c r="B76" s="196"/>
      <c r="C76" s="197"/>
      <c r="D76" s="193"/>
      <c r="E76" s="521" t="s">
        <v>89</v>
      </c>
      <c r="F76" s="522"/>
      <c r="G76" s="523"/>
      <c r="H76" s="206">
        <v>0.05</v>
      </c>
      <c r="I76" s="207">
        <f>I72*H76</f>
        <v>21398.076183147365</v>
      </c>
    </row>
    <row r="77" spans="2:9" ht="14.4" thickBot="1" x14ac:dyDescent="0.3">
      <c r="B77" s="196"/>
      <c r="C77" s="197"/>
      <c r="D77" s="193"/>
      <c r="E77" s="544" t="s">
        <v>90</v>
      </c>
      <c r="F77" s="545"/>
      <c r="G77" s="546"/>
      <c r="H77" s="209">
        <v>0.19</v>
      </c>
      <c r="I77" s="207">
        <f>H77*I76</f>
        <v>4065.6344747979992</v>
      </c>
    </row>
    <row r="78" spans="2:9" ht="14.4" thickBot="1" x14ac:dyDescent="0.3">
      <c r="B78" s="196"/>
      <c r="C78" s="197"/>
      <c r="D78" s="193"/>
      <c r="E78" s="547" t="s">
        <v>91</v>
      </c>
      <c r="F78" s="548"/>
      <c r="G78" s="548"/>
      <c r="H78" s="548"/>
      <c r="I78" s="210">
        <f>ROUND(I72+I73,0)</f>
        <v>556136</v>
      </c>
    </row>
    <row r="79" spans="2:9" x14ac:dyDescent="0.25">
      <c r="B79" s="196"/>
      <c r="C79" s="197"/>
      <c r="D79" s="193"/>
      <c r="E79" s="246"/>
      <c r="F79" s="149"/>
      <c r="G79" s="149"/>
      <c r="H79" s="149"/>
      <c r="I79" s="189"/>
    </row>
    <row r="80" spans="2:9" x14ac:dyDescent="0.25">
      <c r="B80" s="196"/>
      <c r="C80" s="197"/>
      <c r="D80" s="193"/>
      <c r="E80" s="211"/>
      <c r="F80" s="212"/>
      <c r="G80" s="212"/>
      <c r="H80" s="212"/>
      <c r="I80" s="213"/>
    </row>
    <row r="81" spans="2:9" x14ac:dyDescent="0.25">
      <c r="B81" s="191"/>
      <c r="C81" s="192"/>
      <c r="D81" s="193"/>
      <c r="E81" s="211"/>
      <c r="F81" s="194"/>
      <c r="G81" s="194"/>
      <c r="H81" s="194"/>
      <c r="I81" s="195"/>
    </row>
    <row r="82" spans="2:9" x14ac:dyDescent="0.25">
      <c r="B82" s="196" t="s">
        <v>81</v>
      </c>
      <c r="C82" s="197"/>
      <c r="D82" s="193"/>
      <c r="E82" s="211"/>
      <c r="F82" s="632" t="s">
        <v>82</v>
      </c>
      <c r="G82" s="632"/>
      <c r="H82" s="632"/>
      <c r="I82" s="633"/>
    </row>
    <row r="83" spans="2:9" ht="14.4" thickBot="1" x14ac:dyDescent="0.3">
      <c r="B83" s="181" t="s">
        <v>83</v>
      </c>
      <c r="C83" s="182"/>
      <c r="D83" s="183"/>
      <c r="E83" s="242"/>
      <c r="F83" s="570" t="s">
        <v>84</v>
      </c>
      <c r="G83" s="570"/>
      <c r="H83" s="570"/>
      <c r="I83" s="571"/>
    </row>
    <row r="84" spans="2:9" ht="14.4" thickBot="1" x14ac:dyDescent="0.3"/>
    <row r="85" spans="2:9" ht="39.6" customHeight="1" x14ac:dyDescent="0.25">
      <c r="B85" s="657" t="str">
        <f>+'[2]2- COMP BASICA'!$B$2</f>
        <v>REPARACIONES LOCATIVAS LABORATORIO GENETICA REGIONAL NOR OCCIDENTE DEL INSTITUTO NACIONAL DE MEDICINA LEGAL Y CIENCIAS FORENSES.</v>
      </c>
      <c r="C85" s="658"/>
      <c r="D85" s="658"/>
      <c r="E85" s="658"/>
      <c r="F85" s="658"/>
      <c r="G85" s="658"/>
      <c r="H85" s="400" t="s">
        <v>62</v>
      </c>
      <c r="I85" s="331" t="str">
        <f>+'[2]BASE DEL PRESUPUESTO'!$D$161</f>
        <v>CARPINTERIA ALUMINIO Y VIDRIOS</v>
      </c>
    </row>
    <row r="86" spans="2:9" x14ac:dyDescent="0.25">
      <c r="B86" s="659"/>
      <c r="C86" s="563"/>
      <c r="D86" s="563"/>
      <c r="E86" s="563"/>
      <c r="F86" s="563"/>
      <c r="G86" s="563"/>
      <c r="H86" s="269" t="s">
        <v>63</v>
      </c>
      <c r="I86" s="399" t="str">
        <f>+'[2]BASE DEL PRESUPUESTO'!$C$164</f>
        <v>11.3</v>
      </c>
    </row>
    <row r="87" spans="2:9" ht="53.25" customHeight="1" thickBot="1" x14ac:dyDescent="0.3">
      <c r="B87" s="398" t="s">
        <v>64</v>
      </c>
      <c r="C87" s="885" t="str">
        <f>+'[2]BASE DEL PRESUPUESTO'!$D$164</f>
        <v>Puerta batiente de una hoja, marco en aluminio REF 1102 complemento en perfil central con adaptador REF 175 y paneles fijos de vidrio 4+4 PVB .78 vidrio laminado, acabado en aluminio color blanco, con película de control UV, pisa vidrio redondo REF 635 y empaque perimetral tipo estrella. Incluye manija lisa con cerradura, brazo hidráulico superior interno. (Elemento y altura de 2.20 m por 90 cm de ancho)</v>
      </c>
      <c r="D87" s="885"/>
      <c r="E87" s="885"/>
      <c r="F87" s="885"/>
      <c r="G87" s="885"/>
      <c r="H87" s="397" t="s">
        <v>65</v>
      </c>
      <c r="I87" s="396" t="str">
        <f>+'[2]BASE DEL PRESUPUESTO'!$E$164</f>
        <v>M2</v>
      </c>
    </row>
    <row r="88" spans="2:9" x14ac:dyDescent="0.25">
      <c r="B88" s="264"/>
      <c r="C88" s="129"/>
      <c r="D88" s="129"/>
      <c r="E88" s="263"/>
      <c r="F88" s="262"/>
      <c r="G88" s="129"/>
      <c r="H88" s="129"/>
      <c r="I88" s="144"/>
    </row>
    <row r="89" spans="2:9" ht="14.4" thickBot="1" x14ac:dyDescent="0.3">
      <c r="B89" s="128" t="s">
        <v>66</v>
      </c>
      <c r="C89" s="129"/>
      <c r="D89" s="129"/>
      <c r="E89" s="211"/>
      <c r="F89" s="249"/>
      <c r="G89" s="132"/>
      <c r="H89" s="132"/>
      <c r="I89" s="133"/>
    </row>
    <row r="90" spans="2:9" x14ac:dyDescent="0.25">
      <c r="B90" s="533" t="s">
        <v>11</v>
      </c>
      <c r="C90" s="534"/>
      <c r="D90" s="135" t="s">
        <v>65</v>
      </c>
      <c r="E90" s="255" t="s">
        <v>67</v>
      </c>
      <c r="F90" s="248" t="s">
        <v>68</v>
      </c>
      <c r="G90" s="534" t="s">
        <v>69</v>
      </c>
      <c r="H90" s="535"/>
      <c r="I90" s="138"/>
    </row>
    <row r="91" spans="2:9" ht="15.75" customHeight="1" x14ac:dyDescent="0.25">
      <c r="B91" s="536" t="s">
        <v>28</v>
      </c>
      <c r="C91" s="537"/>
      <c r="D91" s="140" t="s">
        <v>29</v>
      </c>
      <c r="E91" s="141">
        <v>1</v>
      </c>
      <c r="F91" s="257">
        <f>+G112*10%</f>
        <v>12408.902077722196</v>
      </c>
      <c r="G91" s="652">
        <f>ROUND(E91*F91,0)</f>
        <v>12409</v>
      </c>
      <c r="H91" s="653"/>
      <c r="I91" s="133"/>
    </row>
    <row r="92" spans="2:9" x14ac:dyDescent="0.25">
      <c r="B92" s="595" t="str">
        <f>+'[2]2- COMP BASICA'!$B$537</f>
        <v>TALADRO 1/2"</v>
      </c>
      <c r="C92" s="596"/>
      <c r="D92" s="153" t="s">
        <v>94</v>
      </c>
      <c r="E92" s="260">
        <v>0.3</v>
      </c>
      <c r="F92" s="254">
        <f>+'[2]2- COMP BASICA'!$R$537</f>
        <v>14819.132408975936</v>
      </c>
      <c r="G92" s="652">
        <f>ROUND(E92*F92,0)</f>
        <v>4446</v>
      </c>
      <c r="H92" s="653"/>
      <c r="I92" s="133"/>
    </row>
    <row r="93" spans="2:9" x14ac:dyDescent="0.25">
      <c r="B93" s="595" t="str">
        <f>+'[2]2- COMP BASICA'!$B$553</f>
        <v>TRONZADORA</v>
      </c>
      <c r="C93" s="596"/>
      <c r="D93" s="153" t="s">
        <v>94</v>
      </c>
      <c r="E93" s="260">
        <v>0.15</v>
      </c>
      <c r="F93" s="254">
        <f>+'[2]2- COMP BASICA'!$R$553</f>
        <v>21970.070397218933</v>
      </c>
      <c r="G93" s="652">
        <f>ROUND(E93*F93,0)</f>
        <v>3296</v>
      </c>
      <c r="H93" s="653"/>
      <c r="I93" s="133"/>
    </row>
    <row r="94" spans="2:9" ht="14.4" thickBot="1" x14ac:dyDescent="0.3">
      <c r="B94" s="568"/>
      <c r="C94" s="569"/>
      <c r="D94" s="145"/>
      <c r="E94" s="208"/>
      <c r="F94" s="256"/>
      <c r="G94" s="661"/>
      <c r="H94" s="662"/>
      <c r="I94" s="133"/>
    </row>
    <row r="95" spans="2:9" ht="14.4" thickBot="1" x14ac:dyDescent="0.3">
      <c r="B95" s="148"/>
      <c r="C95" s="132"/>
      <c r="D95" s="129"/>
      <c r="E95" s="211"/>
      <c r="F95" s="249"/>
      <c r="G95" s="655" t="s">
        <v>71</v>
      </c>
      <c r="H95" s="656"/>
      <c r="I95" s="150">
        <f>+(SUM(G91:H94))</f>
        <v>20151</v>
      </c>
    </row>
    <row r="96" spans="2:9" ht="14.4" thickBot="1" x14ac:dyDescent="0.3">
      <c r="B96" s="128" t="s">
        <v>72</v>
      </c>
      <c r="C96" s="132"/>
      <c r="D96" s="129"/>
      <c r="E96" s="211"/>
      <c r="F96" s="249"/>
      <c r="G96" s="261"/>
      <c r="H96" s="261"/>
      <c r="I96" s="151"/>
    </row>
    <row r="97" spans="2:9" x14ac:dyDescent="0.25">
      <c r="B97" s="533" t="s">
        <v>11</v>
      </c>
      <c r="C97" s="534"/>
      <c r="D97" s="135" t="s">
        <v>65</v>
      </c>
      <c r="E97" s="255" t="s">
        <v>67</v>
      </c>
      <c r="F97" s="248" t="s">
        <v>68</v>
      </c>
      <c r="G97" s="643" t="s">
        <v>69</v>
      </c>
      <c r="H97" s="644"/>
      <c r="I97" s="152"/>
    </row>
    <row r="98" spans="2:9" ht="14.25" customHeight="1" x14ac:dyDescent="0.25">
      <c r="B98" s="695" t="str">
        <f>+'[2]2- COMP BASICA'!$B$397</f>
        <v>VIDRIO LAMINADO 4 + 4 PULIDO</v>
      </c>
      <c r="C98" s="696"/>
      <c r="D98" s="153" t="s">
        <v>96</v>
      </c>
      <c r="E98" s="260">
        <v>1</v>
      </c>
      <c r="F98" s="254">
        <f>+'[2]2- COMP BASICA'!$R$397</f>
        <v>189934.1991322258</v>
      </c>
      <c r="G98" s="652">
        <f t="shared" ref="G98:G107" si="0">ROUND(E98*F98,0)</f>
        <v>189934</v>
      </c>
      <c r="H98" s="653"/>
      <c r="I98" s="259"/>
    </row>
    <row r="99" spans="2:9" ht="13.95" customHeight="1" x14ac:dyDescent="0.25">
      <c r="B99" s="625" t="str">
        <f>+'[2]2- COMP BASICA'!$B$388</f>
        <v>PERFIL ALUMINIO 1102 ACABADO BLANCO</v>
      </c>
      <c r="C99" s="626"/>
      <c r="D99" s="153" t="s">
        <v>73</v>
      </c>
      <c r="E99" s="260">
        <v>4.2</v>
      </c>
      <c r="F99" s="254">
        <f>+'[2]2- COMP BASICA'!$R$388</f>
        <v>37724.786281700792</v>
      </c>
      <c r="G99" s="652">
        <f t="shared" si="0"/>
        <v>158444</v>
      </c>
      <c r="H99" s="653"/>
      <c r="I99" s="259"/>
    </row>
    <row r="100" spans="2:9" ht="13.95" customHeight="1" x14ac:dyDescent="0.25">
      <c r="B100" s="625" t="str">
        <f>+'[2]2- COMP BASICA'!$B$391</f>
        <v>PISA VIDRIO REDONDO ACABADO BLANCO</v>
      </c>
      <c r="C100" s="626"/>
      <c r="D100" s="153" t="s">
        <v>73</v>
      </c>
      <c r="E100" s="260">
        <v>2</v>
      </c>
      <c r="F100" s="254">
        <f>+'[2]2- COMP BASICA'!$R$391</f>
        <v>8430.8481186651679</v>
      </c>
      <c r="G100" s="652">
        <f t="shared" si="0"/>
        <v>16862</v>
      </c>
      <c r="H100" s="653"/>
      <c r="I100" s="259"/>
    </row>
    <row r="101" spans="2:9" ht="13.95" customHeight="1" x14ac:dyDescent="0.25">
      <c r="B101" s="625" t="str">
        <f>+'[2]2- COMP BASICA'!$B$389</f>
        <v>ADAPTADOR 175 ACABADO BLANCO</v>
      </c>
      <c r="C101" s="626"/>
      <c r="D101" s="153" t="s">
        <v>73</v>
      </c>
      <c r="E101" s="260">
        <v>2</v>
      </c>
      <c r="F101" s="254">
        <f>+'[2]2- COMP BASICA'!$R$389</f>
        <v>10246.384728283434</v>
      </c>
      <c r="G101" s="652">
        <f t="shared" si="0"/>
        <v>20493</v>
      </c>
      <c r="H101" s="653"/>
      <c r="I101" s="259"/>
    </row>
    <row r="102" spans="2:9" ht="13.95" customHeight="1" x14ac:dyDescent="0.25">
      <c r="B102" s="625" t="str">
        <f>+'[2]2- COMP BASICA'!$B$475</f>
        <v>CIERRA PUERTA HIDRAULICO HASTA 80 KG</v>
      </c>
      <c r="C102" s="626"/>
      <c r="D102" s="153" t="s">
        <v>85</v>
      </c>
      <c r="E102" s="260">
        <v>0.5</v>
      </c>
      <c r="F102" s="254">
        <f>+'[2]2- COMP BASICA'!$R$475</f>
        <v>199900</v>
      </c>
      <c r="G102" s="652">
        <f t="shared" si="0"/>
        <v>99950</v>
      </c>
      <c r="H102" s="653"/>
      <c r="I102" s="259"/>
    </row>
    <row r="103" spans="2:9" ht="13.95" customHeight="1" x14ac:dyDescent="0.25">
      <c r="B103" s="625" t="str">
        <f>+'[2]2- COMP BASICA'!B478</f>
        <v>CERRADURA MANIJA BARI ENTRADA PRINCIPAL</v>
      </c>
      <c r="C103" s="626"/>
      <c r="D103" s="153" t="s">
        <v>85</v>
      </c>
      <c r="E103" s="260">
        <v>0.5</v>
      </c>
      <c r="F103" s="254">
        <f>+'[2]2- COMP BASICA'!$R$478</f>
        <v>151598.812660258</v>
      </c>
      <c r="G103" s="652">
        <f t="shared" si="0"/>
        <v>75799</v>
      </c>
      <c r="H103" s="653"/>
      <c r="I103" s="259"/>
    </row>
    <row r="104" spans="2:9" ht="13.95" customHeight="1" x14ac:dyDescent="0.25">
      <c r="B104" s="625" t="str">
        <f>+'[2]2- COMP BASICA'!B62</f>
        <v>BISAGRA OMEGA 3" PQT 3 UND</v>
      </c>
      <c r="C104" s="626"/>
      <c r="D104" s="153" t="s">
        <v>85</v>
      </c>
      <c r="E104" s="260">
        <v>2</v>
      </c>
      <c r="F104" s="254">
        <f>+'[2]2- COMP BASICA'!$R$62</f>
        <v>4594.3683765201831</v>
      </c>
      <c r="G104" s="652">
        <f t="shared" si="0"/>
        <v>9189</v>
      </c>
      <c r="H104" s="653"/>
      <c r="I104" s="259"/>
    </row>
    <row r="105" spans="2:9" x14ac:dyDescent="0.25">
      <c r="B105" s="625" t="str">
        <f>+'[2]2- COMP BASICA'!B403</f>
        <v>PELICULA UV</v>
      </c>
      <c r="C105" s="626"/>
      <c r="D105" s="153" t="s">
        <v>96</v>
      </c>
      <c r="E105" s="260">
        <v>1</v>
      </c>
      <c r="F105" s="254">
        <f>+'[2]2- COMP BASICA'!$R$403</f>
        <v>23000</v>
      </c>
      <c r="G105" s="652">
        <f t="shared" si="0"/>
        <v>23000</v>
      </c>
      <c r="H105" s="653"/>
      <c r="I105" s="259"/>
    </row>
    <row r="106" spans="2:9" ht="13.95" customHeight="1" x14ac:dyDescent="0.25">
      <c r="B106" s="625" t="str">
        <f>+'[2]2- COMP BASICA'!$B$393</f>
        <v>EMPAQUE EN U PARA VIDRIO</v>
      </c>
      <c r="C106" s="626"/>
      <c r="D106" s="153" t="s">
        <v>73</v>
      </c>
      <c r="E106" s="260">
        <v>2</v>
      </c>
      <c r="F106" s="254">
        <f>+'[2]2- COMP BASICA'!$R$393</f>
        <v>2291.28784747792</v>
      </c>
      <c r="G106" s="652">
        <f t="shared" si="0"/>
        <v>4583</v>
      </c>
      <c r="H106" s="653"/>
      <c r="I106" s="259"/>
    </row>
    <row r="107" spans="2:9" ht="13.95" customHeight="1" x14ac:dyDescent="0.25">
      <c r="B107" s="625" t="str">
        <f>+'[2]2- COMP BASICA'!$B$185</f>
        <v>TORNILLO LAMINA AVELLANADO 10 1 1/2"</v>
      </c>
      <c r="C107" s="626"/>
      <c r="D107" s="153" t="s">
        <v>85</v>
      </c>
      <c r="E107" s="260">
        <v>4</v>
      </c>
      <c r="F107" s="254">
        <f>+'[2]2- COMP BASICA'!$R$185</f>
        <v>1490</v>
      </c>
      <c r="G107" s="652">
        <f t="shared" si="0"/>
        <v>5960</v>
      </c>
      <c r="H107" s="653"/>
      <c r="I107" s="259"/>
    </row>
    <row r="108" spans="2:9" ht="14.4" thickBot="1" x14ac:dyDescent="0.3">
      <c r="B108" s="690"/>
      <c r="C108" s="691"/>
      <c r="D108" s="258"/>
      <c r="E108" s="253"/>
      <c r="F108" s="252"/>
      <c r="G108" s="581"/>
      <c r="H108" s="582"/>
      <c r="I108" s="259"/>
    </row>
    <row r="109" spans="2:9" ht="14.4" thickBot="1" x14ac:dyDescent="0.3">
      <c r="B109" s="148"/>
      <c r="C109" s="132"/>
      <c r="D109" s="129"/>
      <c r="E109" s="211"/>
      <c r="F109" s="249"/>
      <c r="G109" s="554" t="s">
        <v>71</v>
      </c>
      <c r="H109" s="555"/>
      <c r="I109" s="150">
        <f>SUM(G98:H108)</f>
        <v>604214</v>
      </c>
    </row>
    <row r="110" spans="2:9" ht="14.4" thickBot="1" x14ac:dyDescent="0.3">
      <c r="B110" s="128" t="s">
        <v>74</v>
      </c>
      <c r="C110" s="132"/>
      <c r="D110" s="129"/>
      <c r="E110" s="211"/>
      <c r="F110" s="249"/>
      <c r="G110" s="132"/>
      <c r="H110" s="132"/>
      <c r="I110" s="151"/>
    </row>
    <row r="111" spans="2:9" x14ac:dyDescent="0.25">
      <c r="B111" s="533" t="s">
        <v>11</v>
      </c>
      <c r="C111" s="534"/>
      <c r="D111" s="135" t="s">
        <v>65</v>
      </c>
      <c r="E111" s="248" t="s">
        <v>75</v>
      </c>
      <c r="F111" s="135" t="s">
        <v>76</v>
      </c>
      <c r="G111" s="534" t="s">
        <v>77</v>
      </c>
      <c r="H111" s="535"/>
      <c r="I111" s="162"/>
    </row>
    <row r="112" spans="2:9" x14ac:dyDescent="0.25">
      <c r="B112" s="595" t="str">
        <f>+'[2]1- CUADRILLAS'!$A$45</f>
        <v>CUADRILLA DD (CARPINTERIAS)</v>
      </c>
      <c r="C112" s="596"/>
      <c r="D112" s="163" t="s">
        <v>78</v>
      </c>
      <c r="E112" s="164">
        <f>+'[2]1- CUADRILLAS'!$D$45</f>
        <v>51360</v>
      </c>
      <c r="F112" s="199">
        <v>2.4160634886530756</v>
      </c>
      <c r="G112" s="572">
        <f>F112*E112</f>
        <v>124089.02077722196</v>
      </c>
      <c r="H112" s="573"/>
      <c r="I112" s="151"/>
    </row>
    <row r="113" spans="2:9" ht="14.4" thickBot="1" x14ac:dyDescent="0.3">
      <c r="B113" s="576"/>
      <c r="C113" s="577"/>
      <c r="D113" s="166"/>
      <c r="E113" s="251"/>
      <c r="F113" s="250"/>
      <c r="G113" s="577"/>
      <c r="H113" s="578"/>
      <c r="I113" s="151"/>
    </row>
    <row r="114" spans="2:9" ht="14.4" thickBot="1" x14ac:dyDescent="0.3">
      <c r="B114" s="169"/>
      <c r="C114" s="132"/>
      <c r="D114" s="129"/>
      <c r="E114" s="211"/>
      <c r="F114" s="249"/>
      <c r="G114" s="554" t="s">
        <v>71</v>
      </c>
      <c r="H114" s="555"/>
      <c r="I114" s="150">
        <f>SUM(G112:H113)</f>
        <v>124089.02077722196</v>
      </c>
    </row>
    <row r="115" spans="2:9" ht="14.4" thickBot="1" x14ac:dyDescent="0.3">
      <c r="B115" s="128" t="s">
        <v>79</v>
      </c>
      <c r="C115" s="160"/>
      <c r="D115" s="129"/>
      <c r="E115" s="211"/>
      <c r="F115" s="249"/>
      <c r="G115" s="132"/>
      <c r="H115" s="132"/>
      <c r="I115" s="151"/>
    </row>
    <row r="116" spans="2:9" x14ac:dyDescent="0.25">
      <c r="B116" s="533" t="s">
        <v>11</v>
      </c>
      <c r="C116" s="534"/>
      <c r="D116" s="135" t="s">
        <v>65</v>
      </c>
      <c r="E116" s="248" t="s">
        <v>75</v>
      </c>
      <c r="F116" s="135" t="s">
        <v>76</v>
      </c>
      <c r="G116" s="534" t="s">
        <v>77</v>
      </c>
      <c r="H116" s="535"/>
      <c r="I116" s="162"/>
    </row>
    <row r="117" spans="2:9" ht="14.4" thickBot="1" x14ac:dyDescent="0.3">
      <c r="B117" s="576"/>
      <c r="C117" s="577"/>
      <c r="D117" s="166"/>
      <c r="E117" s="251"/>
      <c r="F117" s="250"/>
      <c r="G117" s="577"/>
      <c r="H117" s="578"/>
      <c r="I117" s="151"/>
    </row>
    <row r="118" spans="2:9" ht="14.4" thickBot="1" x14ac:dyDescent="0.3">
      <c r="B118" s="172"/>
      <c r="C118" s="173"/>
      <c r="D118" s="174"/>
      <c r="E118" s="246"/>
      <c r="F118" s="245"/>
      <c r="G118" s="593" t="s">
        <v>71</v>
      </c>
      <c r="H118" s="594"/>
      <c r="I118" s="150">
        <f>ROUND(SUM(G117:H117),0)</f>
        <v>0</v>
      </c>
    </row>
    <row r="119" spans="2:9" ht="14.4" thickBot="1" x14ac:dyDescent="0.3">
      <c r="B119" s="148"/>
      <c r="C119" s="132"/>
      <c r="D119" s="129"/>
      <c r="E119" s="244"/>
      <c r="F119" s="243"/>
      <c r="G119" s="132"/>
      <c r="H119" s="179"/>
      <c r="I119" s="180"/>
    </row>
    <row r="120" spans="2:9" ht="14.4" thickBot="1" x14ac:dyDescent="0.3">
      <c r="B120" s="181"/>
      <c r="C120" s="182"/>
      <c r="D120" s="183"/>
      <c r="E120" s="217"/>
      <c r="F120" s="601" t="s">
        <v>80</v>
      </c>
      <c r="G120" s="601"/>
      <c r="H120" s="602"/>
      <c r="I120" s="216">
        <f>+(SUM(I95:I118))</f>
        <v>748454.020777222</v>
      </c>
    </row>
    <row r="121" spans="2:9" ht="15" customHeight="1" thickBot="1" x14ac:dyDescent="0.3">
      <c r="B121" s="186"/>
      <c r="C121" s="187"/>
      <c r="D121" s="188"/>
      <c r="E121" s="549" t="s">
        <v>86</v>
      </c>
      <c r="F121" s="550"/>
      <c r="G121" s="550"/>
      <c r="H121" s="550"/>
      <c r="I121" s="203">
        <f>+SUM(I122:I125)</f>
        <v>224161.979222778</v>
      </c>
    </row>
    <row r="122" spans="2:9" ht="13.5" customHeight="1" x14ac:dyDescent="0.25">
      <c r="B122" s="196"/>
      <c r="C122" s="197"/>
      <c r="D122" s="193"/>
      <c r="E122" s="551" t="s">
        <v>87</v>
      </c>
      <c r="F122" s="552"/>
      <c r="G122" s="553"/>
      <c r="H122" s="204">
        <v>0.23</v>
      </c>
      <c r="I122" s="205">
        <f>I120*H122</f>
        <v>172144.42477876108</v>
      </c>
    </row>
    <row r="123" spans="2:9" x14ac:dyDescent="0.25">
      <c r="B123" s="196"/>
      <c r="C123" s="197"/>
      <c r="D123" s="193"/>
      <c r="E123" s="521" t="s">
        <v>88</v>
      </c>
      <c r="F123" s="522"/>
      <c r="G123" s="523"/>
      <c r="H123" s="206">
        <v>0.01</v>
      </c>
      <c r="I123" s="207">
        <f>I120*H123</f>
        <v>7484.5402077722201</v>
      </c>
    </row>
    <row r="124" spans="2:9" x14ac:dyDescent="0.25">
      <c r="B124" s="196"/>
      <c r="C124" s="197"/>
      <c r="D124" s="193"/>
      <c r="E124" s="521" t="s">
        <v>89</v>
      </c>
      <c r="F124" s="522"/>
      <c r="G124" s="523"/>
      <c r="H124" s="206">
        <v>0.05</v>
      </c>
      <c r="I124" s="207">
        <f>I120*H124</f>
        <v>37422.701038861102</v>
      </c>
    </row>
    <row r="125" spans="2:9" ht="14.4" thickBot="1" x14ac:dyDescent="0.3">
      <c r="B125" s="196"/>
      <c r="C125" s="197"/>
      <c r="D125" s="193"/>
      <c r="E125" s="544" t="s">
        <v>90</v>
      </c>
      <c r="F125" s="545"/>
      <c r="G125" s="546"/>
      <c r="H125" s="209">
        <v>0.19</v>
      </c>
      <c r="I125" s="207">
        <f>H125*I124</f>
        <v>7110.3131973836098</v>
      </c>
    </row>
    <row r="126" spans="2:9" ht="14.4" thickBot="1" x14ac:dyDescent="0.3">
      <c r="B126" s="196"/>
      <c r="C126" s="197"/>
      <c r="D126" s="193"/>
      <c r="E126" s="547" t="s">
        <v>91</v>
      </c>
      <c r="F126" s="548"/>
      <c r="G126" s="548"/>
      <c r="H126" s="548"/>
      <c r="I126" s="210">
        <f>ROUND(I120+I121,0)</f>
        <v>972616</v>
      </c>
    </row>
    <row r="127" spans="2:9" x14ac:dyDescent="0.25">
      <c r="B127" s="196"/>
      <c r="C127" s="197"/>
      <c r="D127" s="193"/>
      <c r="E127" s="246"/>
      <c r="F127" s="149"/>
      <c r="G127" s="149"/>
      <c r="H127" s="149"/>
      <c r="I127" s="189"/>
    </row>
    <row r="128" spans="2:9" x14ac:dyDescent="0.25">
      <c r="B128" s="196"/>
      <c r="C128" s="197"/>
      <c r="D128" s="193"/>
      <c r="E128" s="211"/>
      <c r="F128" s="212"/>
      <c r="G128" s="212"/>
      <c r="H128" s="212"/>
      <c r="I128" s="213"/>
    </row>
    <row r="129" spans="2:9" x14ac:dyDescent="0.25">
      <c r="B129" s="191"/>
      <c r="C129" s="192"/>
      <c r="D129" s="193"/>
      <c r="E129" s="211"/>
      <c r="F129" s="194"/>
      <c r="G129" s="194"/>
      <c r="H129" s="194"/>
      <c r="I129" s="195"/>
    </row>
    <row r="130" spans="2:9" x14ac:dyDescent="0.25">
      <c r="B130" s="196" t="s">
        <v>81</v>
      </c>
      <c r="C130" s="197"/>
      <c r="D130" s="193"/>
      <c r="E130" s="211"/>
      <c r="F130" s="632" t="s">
        <v>82</v>
      </c>
      <c r="G130" s="632"/>
      <c r="H130" s="632"/>
      <c r="I130" s="633"/>
    </row>
    <row r="131" spans="2:9" ht="14.4" thickBot="1" x14ac:dyDescent="0.3">
      <c r="B131" s="181" t="s">
        <v>83</v>
      </c>
      <c r="C131" s="182"/>
      <c r="D131" s="183"/>
      <c r="E131" s="242"/>
      <c r="F131" s="570" t="s">
        <v>84</v>
      </c>
      <c r="G131" s="570"/>
      <c r="H131" s="570"/>
      <c r="I131" s="571"/>
    </row>
    <row r="132" spans="2:9" ht="14.4" thickBot="1" x14ac:dyDescent="0.3"/>
    <row r="133" spans="2:9" ht="39.6" customHeight="1" x14ac:dyDescent="0.25">
      <c r="B133" s="657" t="str">
        <f>+'[2]2- COMP BASICA'!$B$2</f>
        <v>REPARACIONES LOCATIVAS LABORATORIO GENETICA REGIONAL NOR OCCIDENTE DEL INSTITUTO NACIONAL DE MEDICINA LEGAL Y CIENCIAS FORENSES.</v>
      </c>
      <c r="C133" s="658"/>
      <c r="D133" s="658"/>
      <c r="E133" s="658"/>
      <c r="F133" s="658"/>
      <c r="G133" s="658"/>
      <c r="H133" s="400" t="s">
        <v>62</v>
      </c>
      <c r="I133" s="331" t="str">
        <f>+'[2]BASE DEL PRESUPUESTO'!$D$161</f>
        <v>CARPINTERIA ALUMINIO Y VIDRIOS</v>
      </c>
    </row>
    <row r="134" spans="2:9" x14ac:dyDescent="0.25">
      <c r="B134" s="659"/>
      <c r="C134" s="563"/>
      <c r="D134" s="563"/>
      <c r="E134" s="563"/>
      <c r="F134" s="563"/>
      <c r="G134" s="563"/>
      <c r="H134" s="269" t="s">
        <v>63</v>
      </c>
      <c r="I134" s="399" t="str">
        <f>+'[2]BASE DEL PRESUPUESTO'!$C$165</f>
        <v>11.4</v>
      </c>
    </row>
    <row r="135" spans="2:9" ht="53.25" customHeight="1" thickBot="1" x14ac:dyDescent="0.3">
      <c r="B135" s="398" t="s">
        <v>64</v>
      </c>
      <c r="C135" s="885" t="str">
        <f>+'[2]BASE DEL PRESUPUESTO'!$D$165</f>
        <v>Puerta corrediza, marco en aluminio REF 1102 complemento en perfil central con adaptador REF 175 y paneles fijos de vidrio 4+4 PVB .78 vidrio laminado, acabado en aluminio color blanco, con película de control UV, pisa vidrio redondo REF 635 y empaque perimetral tipo estrella. Incluye manija lisa con cerradura, brazo hidráulico superior interno. (Elemento y altura de 2.20 m por 90 cm de ancho)</v>
      </c>
      <c r="D135" s="885"/>
      <c r="E135" s="885"/>
      <c r="F135" s="885"/>
      <c r="G135" s="885"/>
      <c r="H135" s="397" t="s">
        <v>65</v>
      </c>
      <c r="I135" s="396" t="str">
        <f>+'[2]BASE DEL PRESUPUESTO'!$E$165</f>
        <v>M2</v>
      </c>
    </row>
    <row r="136" spans="2:9" x14ac:dyDescent="0.25">
      <c r="B136" s="264"/>
      <c r="C136" s="129"/>
      <c r="D136" s="129"/>
      <c r="E136" s="263"/>
      <c r="F136" s="262"/>
      <c r="G136" s="129"/>
      <c r="H136" s="129"/>
      <c r="I136" s="144"/>
    </row>
    <row r="137" spans="2:9" ht="14.4" thickBot="1" x14ac:dyDescent="0.3">
      <c r="B137" s="128" t="s">
        <v>66</v>
      </c>
      <c r="C137" s="129"/>
      <c r="D137" s="129"/>
      <c r="E137" s="211"/>
      <c r="F137" s="249"/>
      <c r="G137" s="132"/>
      <c r="H137" s="132"/>
      <c r="I137" s="133"/>
    </row>
    <row r="138" spans="2:9" x14ac:dyDescent="0.25">
      <c r="B138" s="533" t="s">
        <v>11</v>
      </c>
      <c r="C138" s="534"/>
      <c r="D138" s="135" t="s">
        <v>65</v>
      </c>
      <c r="E138" s="255" t="s">
        <v>67</v>
      </c>
      <c r="F138" s="248" t="s">
        <v>68</v>
      </c>
      <c r="G138" s="534" t="s">
        <v>69</v>
      </c>
      <c r="H138" s="535"/>
      <c r="I138" s="138"/>
    </row>
    <row r="139" spans="2:9" ht="15.75" customHeight="1" x14ac:dyDescent="0.25">
      <c r="B139" s="536" t="s">
        <v>28</v>
      </c>
      <c r="C139" s="537"/>
      <c r="D139" s="140" t="s">
        <v>29</v>
      </c>
      <c r="E139" s="141">
        <v>1</v>
      </c>
      <c r="F139" s="257">
        <f>+(G158*10%)</f>
        <v>12620.163639861486</v>
      </c>
      <c r="G139" s="652">
        <f>ROUND(E139*F139,0)</f>
        <v>12620</v>
      </c>
      <c r="H139" s="653"/>
      <c r="I139" s="133"/>
    </row>
    <row r="140" spans="2:9" x14ac:dyDescent="0.25">
      <c r="B140" s="595" t="str">
        <f>+'[2]2- COMP BASICA'!$B$537</f>
        <v>TALADRO 1/2"</v>
      </c>
      <c r="C140" s="596"/>
      <c r="D140" s="153" t="s">
        <v>94</v>
      </c>
      <c r="E140" s="260">
        <v>0.3</v>
      </c>
      <c r="F140" s="254">
        <f>+'[2]2- COMP BASICA'!$R$537</f>
        <v>14819.132408975936</v>
      </c>
      <c r="G140" s="652">
        <f>ROUND(E140*F140,0)</f>
        <v>4446</v>
      </c>
      <c r="H140" s="653"/>
      <c r="I140" s="133"/>
    </row>
    <row r="141" spans="2:9" x14ac:dyDescent="0.25">
      <c r="B141" s="595" t="str">
        <f>+'[2]2- COMP BASICA'!$B$553</f>
        <v>TRONZADORA</v>
      </c>
      <c r="C141" s="596"/>
      <c r="D141" s="153" t="s">
        <v>94</v>
      </c>
      <c r="E141" s="260">
        <v>0.15</v>
      </c>
      <c r="F141" s="254">
        <f>+'[2]2- COMP BASICA'!$R$553</f>
        <v>21970.070397218933</v>
      </c>
      <c r="G141" s="652">
        <f>ROUND(E141*F141,0)</f>
        <v>3296</v>
      </c>
      <c r="H141" s="653"/>
      <c r="I141" s="133"/>
    </row>
    <row r="142" spans="2:9" ht="14.4" thickBot="1" x14ac:dyDescent="0.3">
      <c r="B142" s="568"/>
      <c r="C142" s="569"/>
      <c r="D142" s="145"/>
      <c r="E142" s="208"/>
      <c r="F142" s="256"/>
      <c r="G142" s="661"/>
      <c r="H142" s="662"/>
      <c r="I142" s="133"/>
    </row>
    <row r="143" spans="2:9" ht="14.4" thickBot="1" x14ac:dyDescent="0.3">
      <c r="B143" s="148"/>
      <c r="C143" s="132"/>
      <c r="D143" s="129"/>
      <c r="E143" s="211"/>
      <c r="F143" s="249"/>
      <c r="G143" s="655" t="s">
        <v>71</v>
      </c>
      <c r="H143" s="656"/>
      <c r="I143" s="150">
        <f>+SUM(G139:H142)</f>
        <v>20362</v>
      </c>
    </row>
    <row r="144" spans="2:9" ht="14.4" thickBot="1" x14ac:dyDescent="0.3">
      <c r="B144" s="128" t="s">
        <v>72</v>
      </c>
      <c r="C144" s="132"/>
      <c r="D144" s="129"/>
      <c r="E144" s="211"/>
      <c r="F144" s="249"/>
      <c r="G144" s="261"/>
      <c r="H144" s="261"/>
      <c r="I144" s="151"/>
    </row>
    <row r="145" spans="2:9" x14ac:dyDescent="0.25">
      <c r="B145" s="533" t="s">
        <v>11</v>
      </c>
      <c r="C145" s="534"/>
      <c r="D145" s="135" t="s">
        <v>65</v>
      </c>
      <c r="E145" s="255" t="s">
        <v>67</v>
      </c>
      <c r="F145" s="248" t="s">
        <v>68</v>
      </c>
      <c r="G145" s="643" t="s">
        <v>69</v>
      </c>
      <c r="H145" s="644"/>
      <c r="I145" s="152"/>
    </row>
    <row r="146" spans="2:9" ht="14.25" customHeight="1" x14ac:dyDescent="0.25">
      <c r="B146" s="695" t="str">
        <f>+'[2]2- COMP BASICA'!$B$397</f>
        <v>VIDRIO LAMINADO 4 + 4 PULIDO</v>
      </c>
      <c r="C146" s="696"/>
      <c r="D146" s="153" t="s">
        <v>96</v>
      </c>
      <c r="E146" s="260">
        <v>1</v>
      </c>
      <c r="F146" s="254">
        <f>+'[2]2- COMP BASICA'!$R$397</f>
        <v>189934.1991322258</v>
      </c>
      <c r="G146" s="652">
        <f t="shared" ref="G146:G153" si="1">ROUND(E146*F146,0)</f>
        <v>189934</v>
      </c>
      <c r="H146" s="653"/>
      <c r="I146" s="259"/>
    </row>
    <row r="147" spans="2:9" ht="13.95" customHeight="1" x14ac:dyDescent="0.25">
      <c r="B147" s="625" t="str">
        <f>+'[2]2- COMP BASICA'!$B$388</f>
        <v>PERFIL ALUMINIO 1102 ACABADO BLANCO</v>
      </c>
      <c r="C147" s="626"/>
      <c r="D147" s="153" t="s">
        <v>73</v>
      </c>
      <c r="E147" s="260">
        <v>5.6</v>
      </c>
      <c r="F147" s="254">
        <f>+'[2]2- COMP BASICA'!$R$388</f>
        <v>37724.786281700792</v>
      </c>
      <c r="G147" s="652">
        <f t="shared" si="1"/>
        <v>211259</v>
      </c>
      <c r="H147" s="653"/>
      <c r="I147" s="259"/>
    </row>
    <row r="148" spans="2:9" ht="13.95" customHeight="1" x14ac:dyDescent="0.25">
      <c r="B148" s="625" t="str">
        <f>+'[2]2- COMP BASICA'!$B$391</f>
        <v>PISA VIDRIO REDONDO ACABADO BLANCO</v>
      </c>
      <c r="C148" s="626"/>
      <c r="D148" s="153" t="s">
        <v>73</v>
      </c>
      <c r="E148" s="260">
        <v>2</v>
      </c>
      <c r="F148" s="254">
        <f>+'[2]2- COMP BASICA'!$R$391</f>
        <v>8430.8481186651679</v>
      </c>
      <c r="G148" s="652">
        <f t="shared" si="1"/>
        <v>16862</v>
      </c>
      <c r="H148" s="653"/>
      <c r="I148" s="259"/>
    </row>
    <row r="149" spans="2:9" ht="13.95" customHeight="1" x14ac:dyDescent="0.25">
      <c r="B149" s="625" t="str">
        <f>+'[2]2- COMP BASICA'!$B$389</f>
        <v>ADAPTADOR 175 ACABADO BLANCO</v>
      </c>
      <c r="C149" s="626"/>
      <c r="D149" s="153" t="s">
        <v>73</v>
      </c>
      <c r="E149" s="260">
        <v>2</v>
      </c>
      <c r="F149" s="254">
        <f>+'[2]2- COMP BASICA'!$R$389</f>
        <v>10246.384728283434</v>
      </c>
      <c r="G149" s="652">
        <f t="shared" si="1"/>
        <v>20493</v>
      </c>
      <c r="H149" s="653"/>
      <c r="I149" s="259"/>
    </row>
    <row r="150" spans="2:9" ht="13.95" customHeight="1" x14ac:dyDescent="0.25">
      <c r="B150" s="625" t="str">
        <f>+'[2]2- COMP BASICA'!$B$482</f>
        <v>CERRADURA DE EMBUTIR PICO LORO</v>
      </c>
      <c r="C150" s="626"/>
      <c r="D150" s="153" t="s">
        <v>85</v>
      </c>
      <c r="E150" s="260">
        <v>0.5</v>
      </c>
      <c r="F150" s="254">
        <f>+'[2]2- COMP BASICA'!$R$482</f>
        <v>139900</v>
      </c>
      <c r="G150" s="652">
        <f t="shared" si="1"/>
        <v>69950</v>
      </c>
      <c r="H150" s="653"/>
      <c r="I150" s="259"/>
    </row>
    <row r="151" spans="2:9" ht="13.95" customHeight="1" x14ac:dyDescent="0.25">
      <c r="B151" s="625" t="str">
        <f>+'[2]2- COMP BASICA'!B392</f>
        <v>SISTEMA DE RODACHINAS COLGANTES (SON DOS)</v>
      </c>
      <c r="C151" s="626"/>
      <c r="D151" s="153" t="s">
        <v>85</v>
      </c>
      <c r="E151" s="260">
        <v>0.5</v>
      </c>
      <c r="F151" s="254">
        <f>+'[2]2- COMP BASICA'!$R$392</f>
        <v>92900</v>
      </c>
      <c r="G151" s="652">
        <f t="shared" si="1"/>
        <v>46450</v>
      </c>
      <c r="H151" s="653"/>
      <c r="I151" s="259"/>
    </row>
    <row r="152" spans="2:9" ht="13.95" customHeight="1" x14ac:dyDescent="0.25">
      <c r="B152" s="625" t="str">
        <f>+'[2]2- COMP BASICA'!$B$393</f>
        <v>EMPAQUE EN U PARA VIDRIO</v>
      </c>
      <c r="C152" s="626"/>
      <c r="D152" s="153" t="s">
        <v>73</v>
      </c>
      <c r="E152" s="260">
        <v>2</v>
      </c>
      <c r="F152" s="254">
        <f>+'[2]2- COMP BASICA'!$R$393</f>
        <v>2291.28784747792</v>
      </c>
      <c r="G152" s="652">
        <f t="shared" si="1"/>
        <v>4583</v>
      </c>
      <c r="H152" s="653"/>
      <c r="I152" s="259"/>
    </row>
    <row r="153" spans="2:9" ht="13.95" customHeight="1" x14ac:dyDescent="0.25">
      <c r="B153" s="625" t="str">
        <f>+'[2]2- COMP BASICA'!$B$185</f>
        <v>TORNILLO LAMINA AVELLANADO 10 1 1/2"</v>
      </c>
      <c r="C153" s="626"/>
      <c r="D153" s="153" t="s">
        <v>85</v>
      </c>
      <c r="E153" s="260">
        <v>4</v>
      </c>
      <c r="F153" s="254">
        <f>+'[2]2- COMP BASICA'!$R$185</f>
        <v>1490</v>
      </c>
      <c r="G153" s="652">
        <f t="shared" si="1"/>
        <v>5960</v>
      </c>
      <c r="H153" s="653"/>
      <c r="I153" s="259"/>
    </row>
    <row r="154" spans="2:9" ht="14.4" thickBot="1" x14ac:dyDescent="0.3">
      <c r="B154" s="690"/>
      <c r="C154" s="691"/>
      <c r="D154" s="258"/>
      <c r="E154" s="253"/>
      <c r="F154" s="252"/>
      <c r="G154" s="581"/>
      <c r="H154" s="582"/>
      <c r="I154" s="259"/>
    </row>
    <row r="155" spans="2:9" ht="14.4" thickBot="1" x14ac:dyDescent="0.3">
      <c r="B155" s="148"/>
      <c r="C155" s="132"/>
      <c r="D155" s="129"/>
      <c r="E155" s="211"/>
      <c r="F155" s="249"/>
      <c r="G155" s="554" t="s">
        <v>71</v>
      </c>
      <c r="H155" s="555"/>
      <c r="I155" s="150">
        <f>SUM(G146:H154)</f>
        <v>565491</v>
      </c>
    </row>
    <row r="156" spans="2:9" ht="14.4" thickBot="1" x14ac:dyDescent="0.3">
      <c r="B156" s="128" t="s">
        <v>74</v>
      </c>
      <c r="C156" s="132"/>
      <c r="D156" s="129"/>
      <c r="E156" s="211"/>
      <c r="F156" s="249"/>
      <c r="G156" s="132"/>
      <c r="H156" s="132"/>
      <c r="I156" s="151"/>
    </row>
    <row r="157" spans="2:9" x14ac:dyDescent="0.25">
      <c r="B157" s="533" t="s">
        <v>11</v>
      </c>
      <c r="C157" s="534"/>
      <c r="D157" s="135" t="s">
        <v>65</v>
      </c>
      <c r="E157" s="248" t="s">
        <v>75</v>
      </c>
      <c r="F157" s="135" t="s">
        <v>76</v>
      </c>
      <c r="G157" s="534" t="s">
        <v>77</v>
      </c>
      <c r="H157" s="535"/>
      <c r="I157" s="162"/>
    </row>
    <row r="158" spans="2:9" x14ac:dyDescent="0.25">
      <c r="B158" s="595" t="str">
        <f>+'[2]1- CUADRILLAS'!$A$45</f>
        <v>CUADRILLA DD (CARPINTERIAS)</v>
      </c>
      <c r="C158" s="596"/>
      <c r="D158" s="163" t="s">
        <v>78</v>
      </c>
      <c r="E158" s="164">
        <f>+'[2]1- CUADRILLAS'!$D$45</f>
        <v>51360</v>
      </c>
      <c r="F158" s="199">
        <v>2.457196970378015</v>
      </c>
      <c r="G158" s="572">
        <f>F158*E158</f>
        <v>126201.63639861485</v>
      </c>
      <c r="H158" s="573"/>
      <c r="I158" s="151"/>
    </row>
    <row r="159" spans="2:9" ht="14.4" thickBot="1" x14ac:dyDescent="0.3">
      <c r="B159" s="576"/>
      <c r="C159" s="577"/>
      <c r="D159" s="166"/>
      <c r="E159" s="251"/>
      <c r="F159" s="250"/>
      <c r="G159" s="577"/>
      <c r="H159" s="578"/>
      <c r="I159" s="151"/>
    </row>
    <row r="160" spans="2:9" ht="14.4" thickBot="1" x14ac:dyDescent="0.3">
      <c r="B160" s="169"/>
      <c r="C160" s="132"/>
      <c r="D160" s="129"/>
      <c r="E160" s="211"/>
      <c r="F160" s="249"/>
      <c r="G160" s="554" t="s">
        <v>71</v>
      </c>
      <c r="H160" s="555"/>
      <c r="I160" s="150">
        <f>SUM(G158:H159)</f>
        <v>126201.63639861485</v>
      </c>
    </row>
    <row r="161" spans="2:9" ht="14.4" thickBot="1" x14ac:dyDescent="0.3">
      <c r="B161" s="128" t="s">
        <v>79</v>
      </c>
      <c r="C161" s="160"/>
      <c r="D161" s="129"/>
      <c r="E161" s="211"/>
      <c r="F161" s="249"/>
      <c r="G161" s="132"/>
      <c r="H161" s="132"/>
      <c r="I161" s="151"/>
    </row>
    <row r="162" spans="2:9" x14ac:dyDescent="0.25">
      <c r="B162" s="533" t="s">
        <v>11</v>
      </c>
      <c r="C162" s="534"/>
      <c r="D162" s="135" t="s">
        <v>65</v>
      </c>
      <c r="E162" s="248" t="s">
        <v>75</v>
      </c>
      <c r="F162" s="135" t="s">
        <v>76</v>
      </c>
      <c r="G162" s="534" t="s">
        <v>77</v>
      </c>
      <c r="H162" s="535"/>
      <c r="I162" s="162"/>
    </row>
    <row r="163" spans="2:9" ht="14.4" thickBot="1" x14ac:dyDescent="0.3">
      <c r="B163" s="576"/>
      <c r="C163" s="577"/>
      <c r="D163" s="166"/>
      <c r="E163" s="251"/>
      <c r="F163" s="250"/>
      <c r="G163" s="577"/>
      <c r="H163" s="578"/>
      <c r="I163" s="151"/>
    </row>
    <row r="164" spans="2:9" ht="14.4" thickBot="1" x14ac:dyDescent="0.3">
      <c r="B164" s="172"/>
      <c r="C164" s="173"/>
      <c r="D164" s="174"/>
      <c r="E164" s="246"/>
      <c r="F164" s="245"/>
      <c r="G164" s="593" t="s">
        <v>71</v>
      </c>
      <c r="H164" s="594"/>
      <c r="I164" s="150">
        <f>ROUND(SUM(G163:H163),0)</f>
        <v>0</v>
      </c>
    </row>
    <row r="165" spans="2:9" ht="14.4" thickBot="1" x14ac:dyDescent="0.3">
      <c r="B165" s="148"/>
      <c r="C165" s="132"/>
      <c r="D165" s="129"/>
      <c r="E165" s="244"/>
      <c r="F165" s="243"/>
      <c r="G165" s="132"/>
      <c r="H165" s="179"/>
      <c r="I165" s="180"/>
    </row>
    <row r="166" spans="2:9" ht="14.4" thickBot="1" x14ac:dyDescent="0.3">
      <c r="B166" s="181"/>
      <c r="C166" s="182"/>
      <c r="D166" s="183"/>
      <c r="E166" s="217"/>
      <c r="F166" s="601" t="s">
        <v>80</v>
      </c>
      <c r="G166" s="601"/>
      <c r="H166" s="602"/>
      <c r="I166" s="216">
        <f>+(SUM(I143:I164))</f>
        <v>712054.63639861485</v>
      </c>
    </row>
    <row r="167" spans="2:9" ht="15" customHeight="1" thickBot="1" x14ac:dyDescent="0.3">
      <c r="B167" s="186"/>
      <c r="C167" s="187"/>
      <c r="D167" s="188"/>
      <c r="E167" s="549" t="s">
        <v>86</v>
      </c>
      <c r="F167" s="550"/>
      <c r="G167" s="550"/>
      <c r="H167" s="550"/>
      <c r="I167" s="203">
        <f>+SUM(I168:I171)</f>
        <v>213260.36360138518</v>
      </c>
    </row>
    <row r="168" spans="2:9" ht="13.5" customHeight="1" x14ac:dyDescent="0.25">
      <c r="B168" s="196"/>
      <c r="C168" s="197"/>
      <c r="D168" s="193"/>
      <c r="E168" s="551" t="s">
        <v>87</v>
      </c>
      <c r="F168" s="552"/>
      <c r="G168" s="553"/>
      <c r="H168" s="204">
        <v>0.23</v>
      </c>
      <c r="I168" s="205">
        <f>I166*H168</f>
        <v>163772.56637168143</v>
      </c>
    </row>
    <row r="169" spans="2:9" x14ac:dyDescent="0.25">
      <c r="B169" s="196"/>
      <c r="C169" s="197"/>
      <c r="D169" s="193"/>
      <c r="E169" s="521" t="s">
        <v>88</v>
      </c>
      <c r="F169" s="522"/>
      <c r="G169" s="523"/>
      <c r="H169" s="206">
        <v>0.01</v>
      </c>
      <c r="I169" s="207">
        <f>I166*H169</f>
        <v>7120.5463639861482</v>
      </c>
    </row>
    <row r="170" spans="2:9" x14ac:dyDescent="0.25">
      <c r="B170" s="196"/>
      <c r="C170" s="197"/>
      <c r="D170" s="193"/>
      <c r="E170" s="521" t="s">
        <v>89</v>
      </c>
      <c r="F170" s="522"/>
      <c r="G170" s="523"/>
      <c r="H170" s="206">
        <v>0.05</v>
      </c>
      <c r="I170" s="207">
        <f>I166*H170</f>
        <v>35602.731819930741</v>
      </c>
    </row>
    <row r="171" spans="2:9" ht="14.4" thickBot="1" x14ac:dyDescent="0.3">
      <c r="B171" s="196"/>
      <c r="C171" s="197"/>
      <c r="D171" s="193"/>
      <c r="E171" s="544" t="s">
        <v>90</v>
      </c>
      <c r="F171" s="545"/>
      <c r="G171" s="546"/>
      <c r="H171" s="209">
        <v>0.19</v>
      </c>
      <c r="I171" s="207">
        <f>H171*I170</f>
        <v>6764.5190457868412</v>
      </c>
    </row>
    <row r="172" spans="2:9" ht="14.4" thickBot="1" x14ac:dyDescent="0.3">
      <c r="B172" s="196"/>
      <c r="C172" s="197"/>
      <c r="D172" s="193"/>
      <c r="E172" s="547" t="s">
        <v>91</v>
      </c>
      <c r="F172" s="548"/>
      <c r="G172" s="548"/>
      <c r="H172" s="548"/>
      <c r="I172" s="210">
        <f>ROUND(I166+I167,0)</f>
        <v>925315</v>
      </c>
    </row>
    <row r="173" spans="2:9" x14ac:dyDescent="0.25">
      <c r="B173" s="196"/>
      <c r="C173" s="197"/>
      <c r="D173" s="193"/>
      <c r="E173" s="246"/>
      <c r="F173" s="149"/>
      <c r="G173" s="149"/>
      <c r="H173" s="149"/>
      <c r="I173" s="189"/>
    </row>
    <row r="174" spans="2:9" x14ac:dyDescent="0.25">
      <c r="B174" s="196"/>
      <c r="C174" s="197"/>
      <c r="D174" s="193"/>
      <c r="E174" s="211"/>
      <c r="F174" s="212"/>
      <c r="G174" s="212"/>
      <c r="H174" s="212"/>
      <c r="I174" s="213"/>
    </row>
    <row r="175" spans="2:9" x14ac:dyDescent="0.25">
      <c r="B175" s="191"/>
      <c r="C175" s="192"/>
      <c r="D175" s="193"/>
      <c r="E175" s="211"/>
      <c r="F175" s="194"/>
      <c r="G175" s="194"/>
      <c r="H175" s="194"/>
      <c r="I175" s="195"/>
    </row>
    <row r="176" spans="2:9" x14ac:dyDescent="0.25">
      <c r="B176" s="196" t="s">
        <v>81</v>
      </c>
      <c r="C176" s="197"/>
      <c r="D176" s="193"/>
      <c r="E176" s="211"/>
      <c r="F176" s="632" t="s">
        <v>82</v>
      </c>
      <c r="G176" s="632"/>
      <c r="H176" s="632"/>
      <c r="I176" s="633"/>
    </row>
    <row r="177" spans="2:9" ht="14.4" thickBot="1" x14ac:dyDescent="0.3">
      <c r="B177" s="181" t="s">
        <v>83</v>
      </c>
      <c r="C177" s="182"/>
      <c r="D177" s="183"/>
      <c r="E177" s="242"/>
      <c r="F177" s="570" t="s">
        <v>84</v>
      </c>
      <c r="G177" s="570"/>
      <c r="H177" s="570"/>
      <c r="I177" s="571"/>
    </row>
  </sheetData>
  <mergeCells count="206">
    <mergeCell ref="B9:C9"/>
    <mergeCell ref="G9:H9"/>
    <mergeCell ref="B10:C10"/>
    <mergeCell ref="G10:H10"/>
    <mergeCell ref="G11:H11"/>
    <mergeCell ref="B13:C13"/>
    <mergeCell ref="G13:H13"/>
    <mergeCell ref="B2:G3"/>
    <mergeCell ref="C4:G4"/>
    <mergeCell ref="B7:C7"/>
    <mergeCell ref="G7:H7"/>
    <mergeCell ref="B8:C8"/>
    <mergeCell ref="G8:H8"/>
    <mergeCell ref="B17:C17"/>
    <mergeCell ref="G17:H17"/>
    <mergeCell ref="G18:H18"/>
    <mergeCell ref="B20:C20"/>
    <mergeCell ref="G20:H20"/>
    <mergeCell ref="B21:C21"/>
    <mergeCell ref="G21:H21"/>
    <mergeCell ref="B14:C14"/>
    <mergeCell ref="G14:H14"/>
    <mergeCell ref="B15:C15"/>
    <mergeCell ref="G15:H15"/>
    <mergeCell ref="B16:C16"/>
    <mergeCell ref="G16:H16"/>
    <mergeCell ref="G27:H27"/>
    <mergeCell ref="F29:H29"/>
    <mergeCell ref="F39:I39"/>
    <mergeCell ref="F40:I40"/>
    <mergeCell ref="B42:G43"/>
    <mergeCell ref="C44:G44"/>
    <mergeCell ref="B22:C22"/>
    <mergeCell ref="G22:H22"/>
    <mergeCell ref="G23:H23"/>
    <mergeCell ref="B25:C25"/>
    <mergeCell ref="G25:H25"/>
    <mergeCell ref="B26:C26"/>
    <mergeCell ref="G26:H26"/>
    <mergeCell ref="B50:C50"/>
    <mergeCell ref="G50:H50"/>
    <mergeCell ref="B51:C51"/>
    <mergeCell ref="G51:H51"/>
    <mergeCell ref="G52:H52"/>
    <mergeCell ref="B54:C54"/>
    <mergeCell ref="G54:H54"/>
    <mergeCell ref="B47:C47"/>
    <mergeCell ref="G47:H47"/>
    <mergeCell ref="B48:C48"/>
    <mergeCell ref="G48:H48"/>
    <mergeCell ref="B49:C49"/>
    <mergeCell ref="G49:H49"/>
    <mergeCell ref="B58:C58"/>
    <mergeCell ref="G58:H58"/>
    <mergeCell ref="B59:C59"/>
    <mergeCell ref="G59:H59"/>
    <mergeCell ref="B60:C60"/>
    <mergeCell ref="G60:H60"/>
    <mergeCell ref="B55:C55"/>
    <mergeCell ref="G55:H55"/>
    <mergeCell ref="B56:C56"/>
    <mergeCell ref="G56:H56"/>
    <mergeCell ref="B57:C57"/>
    <mergeCell ref="G57:H57"/>
    <mergeCell ref="G68:H68"/>
    <mergeCell ref="B69:C69"/>
    <mergeCell ref="G69:H69"/>
    <mergeCell ref="G70:H70"/>
    <mergeCell ref="G61:H61"/>
    <mergeCell ref="B63:C63"/>
    <mergeCell ref="G63:H63"/>
    <mergeCell ref="B64:C64"/>
    <mergeCell ref="G64:H64"/>
    <mergeCell ref="B65:C65"/>
    <mergeCell ref="G65:H65"/>
    <mergeCell ref="B91:C91"/>
    <mergeCell ref="G91:H91"/>
    <mergeCell ref="B92:C92"/>
    <mergeCell ref="G92:H92"/>
    <mergeCell ref="E75:G75"/>
    <mergeCell ref="E76:G76"/>
    <mergeCell ref="E73:H73"/>
    <mergeCell ref="B68:C68"/>
    <mergeCell ref="B93:C93"/>
    <mergeCell ref="G93:H93"/>
    <mergeCell ref="F72:H72"/>
    <mergeCell ref="F82:I82"/>
    <mergeCell ref="F83:I83"/>
    <mergeCell ref="B85:G86"/>
    <mergeCell ref="C87:G87"/>
    <mergeCell ref="B90:C90"/>
    <mergeCell ref="G90:H90"/>
    <mergeCell ref="E74:G74"/>
    <mergeCell ref="B99:C99"/>
    <mergeCell ref="G99:H99"/>
    <mergeCell ref="B100:C100"/>
    <mergeCell ref="G100:H100"/>
    <mergeCell ref="B101:C101"/>
    <mergeCell ref="G101:H101"/>
    <mergeCell ref="B94:C94"/>
    <mergeCell ref="G94:H94"/>
    <mergeCell ref="G95:H95"/>
    <mergeCell ref="B97:C97"/>
    <mergeCell ref="G97:H97"/>
    <mergeCell ref="B98:C98"/>
    <mergeCell ref="G98:H98"/>
    <mergeCell ref="B105:C105"/>
    <mergeCell ref="G105:H105"/>
    <mergeCell ref="B106:C106"/>
    <mergeCell ref="G106:H106"/>
    <mergeCell ref="B107:C107"/>
    <mergeCell ref="G107:H107"/>
    <mergeCell ref="B102:C102"/>
    <mergeCell ref="G102:H102"/>
    <mergeCell ref="B103:C103"/>
    <mergeCell ref="G103:H103"/>
    <mergeCell ref="B104:C104"/>
    <mergeCell ref="G104:H104"/>
    <mergeCell ref="B113:C113"/>
    <mergeCell ref="G113:H113"/>
    <mergeCell ref="G114:H114"/>
    <mergeCell ref="B116:C116"/>
    <mergeCell ref="G116:H116"/>
    <mergeCell ref="B117:C117"/>
    <mergeCell ref="G117:H117"/>
    <mergeCell ref="B108:C108"/>
    <mergeCell ref="G108:H108"/>
    <mergeCell ref="G109:H109"/>
    <mergeCell ref="B111:C111"/>
    <mergeCell ref="G111:H111"/>
    <mergeCell ref="B112:C112"/>
    <mergeCell ref="G112:H112"/>
    <mergeCell ref="B138:C138"/>
    <mergeCell ref="G138:H138"/>
    <mergeCell ref="B139:C139"/>
    <mergeCell ref="G139:H139"/>
    <mergeCell ref="B140:C140"/>
    <mergeCell ref="G140:H140"/>
    <mergeCell ref="G118:H118"/>
    <mergeCell ref="F120:H120"/>
    <mergeCell ref="F130:I130"/>
    <mergeCell ref="F131:I131"/>
    <mergeCell ref="B133:G134"/>
    <mergeCell ref="C135:G135"/>
    <mergeCell ref="E125:G125"/>
    <mergeCell ref="E126:H126"/>
    <mergeCell ref="B146:C146"/>
    <mergeCell ref="G146:H146"/>
    <mergeCell ref="B147:C147"/>
    <mergeCell ref="G147:H147"/>
    <mergeCell ref="B148:C148"/>
    <mergeCell ref="G148:H148"/>
    <mergeCell ref="B141:C141"/>
    <mergeCell ref="G141:H141"/>
    <mergeCell ref="B142:C142"/>
    <mergeCell ref="G142:H142"/>
    <mergeCell ref="G143:H143"/>
    <mergeCell ref="B145:C145"/>
    <mergeCell ref="G145:H145"/>
    <mergeCell ref="G151:H151"/>
    <mergeCell ref="B152:C152"/>
    <mergeCell ref="G152:H152"/>
    <mergeCell ref="B153:C153"/>
    <mergeCell ref="G153:H153"/>
    <mergeCell ref="B154:C154"/>
    <mergeCell ref="G154:H154"/>
    <mergeCell ref="G155:H155"/>
    <mergeCell ref="B157:C157"/>
    <mergeCell ref="G157:H157"/>
    <mergeCell ref="B158:C158"/>
    <mergeCell ref="G158:H158"/>
    <mergeCell ref="B149:C149"/>
    <mergeCell ref="G149:H149"/>
    <mergeCell ref="B150:C150"/>
    <mergeCell ref="G150:H150"/>
    <mergeCell ref="B151:C151"/>
    <mergeCell ref="F176:I176"/>
    <mergeCell ref="F177:I177"/>
    <mergeCell ref="E30:H30"/>
    <mergeCell ref="E31:G31"/>
    <mergeCell ref="E32:G32"/>
    <mergeCell ref="E33:G33"/>
    <mergeCell ref="E34:G34"/>
    <mergeCell ref="E35:H35"/>
    <mergeCell ref="G162:H162"/>
    <mergeCell ref="G163:H163"/>
    <mergeCell ref="G66:H66"/>
    <mergeCell ref="E167:H167"/>
    <mergeCell ref="E168:G168"/>
    <mergeCell ref="E169:G169"/>
    <mergeCell ref="E170:G170"/>
    <mergeCell ref="B159:C159"/>
    <mergeCell ref="G159:H159"/>
    <mergeCell ref="B162:C162"/>
    <mergeCell ref="B163:C163"/>
    <mergeCell ref="G164:H164"/>
    <mergeCell ref="E171:G171"/>
    <mergeCell ref="E172:H172"/>
    <mergeCell ref="E77:G77"/>
    <mergeCell ref="E78:H78"/>
    <mergeCell ref="E121:H121"/>
    <mergeCell ref="E122:G122"/>
    <mergeCell ref="E123:G123"/>
    <mergeCell ref="E124:G124"/>
    <mergeCell ref="F166:H166"/>
    <mergeCell ref="G160:H160"/>
  </mergeCells>
  <printOptions horizontalCentered="1"/>
  <pageMargins left="0.70866141732283472" right="0.70866141732283472" top="1.3779527559055118" bottom="0.74803149606299213" header="0.31496062992125984" footer="0.31496062992125984"/>
  <pageSetup scale="69" orientation="portrait" r:id="rId1"/>
  <rowBreaks count="3" manualBreakCount="3">
    <brk id="40" min="1" max="8" man="1"/>
    <brk id="83" min="1" max="8" man="1"/>
    <brk id="131" min="1" max="8" man="1"/>
  </rowBreaks>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M1504"/>
  <sheetViews>
    <sheetView tabSelected="1" view="pageBreakPreview" topLeftCell="A43" zoomScale="90" zoomScaleNormal="90" zoomScaleSheetLayoutView="90" workbookViewId="0">
      <selection activeCell="C97" sqref="C97"/>
    </sheetView>
  </sheetViews>
  <sheetFormatPr baseColWidth="10" defaultColWidth="11.44140625" defaultRowHeight="13.8" x14ac:dyDescent="0.25"/>
  <cols>
    <col min="1" max="1" width="3.33203125" style="190" customWidth="1"/>
    <col min="2" max="2" width="13.44140625" style="190" customWidth="1"/>
    <col min="3" max="3" width="38.88671875" style="190" customWidth="1"/>
    <col min="4" max="4" width="9.6640625" style="190" customWidth="1"/>
    <col min="5" max="5" width="12" style="190" bestFit="1" customWidth="1"/>
    <col min="6" max="6" width="14.33203125" style="190" customWidth="1"/>
    <col min="7" max="7" width="5.6640625" style="190" customWidth="1"/>
    <col min="8" max="8" width="9.6640625" style="190" customWidth="1"/>
    <col min="9" max="9" width="16.88671875" style="190" customWidth="1"/>
    <col min="10" max="10" width="11.44140625" style="190"/>
    <col min="11" max="12" width="0" style="190" hidden="1" customWidth="1"/>
    <col min="13" max="13" width="16.33203125" style="190" hidden="1" customWidth="1"/>
    <col min="14" max="16" width="0" style="190" hidden="1" customWidth="1"/>
    <col min="17" max="16384" width="11.44140625" style="190"/>
  </cols>
  <sheetData>
    <row r="1" spans="2:9" ht="15" customHeight="1" thickBot="1" x14ac:dyDescent="0.3"/>
    <row r="2" spans="2:9" ht="13.95" customHeight="1" x14ac:dyDescent="0.25">
      <c r="B2" s="560" t="str">
        <f>+'[2]2- COMP BASICA'!$B$2</f>
        <v>REPARACIONES LOCATIVAS LABORATORIO GENETICA REGIONAL NOR OCCIDENTE DEL INSTITUTO NACIONAL DE MEDICINA LEGAL Y CIENCIAS FORENSES.</v>
      </c>
      <c r="C2" s="561"/>
      <c r="D2" s="561"/>
      <c r="E2" s="561"/>
      <c r="F2" s="561"/>
      <c r="G2" s="561"/>
      <c r="H2" s="271" t="s">
        <v>62</v>
      </c>
      <c r="I2" s="270" t="str">
        <f>+'[2]BASE DEL PRESUPUESTO'!$D$166</f>
        <v>MOBILIARIO</v>
      </c>
    </row>
    <row r="3" spans="2:9" x14ac:dyDescent="0.25">
      <c r="B3" s="562"/>
      <c r="C3" s="563"/>
      <c r="D3" s="563"/>
      <c r="E3" s="563"/>
      <c r="F3" s="563"/>
      <c r="G3" s="563"/>
      <c r="H3" s="269" t="s">
        <v>63</v>
      </c>
      <c r="I3" s="268" t="str">
        <f>+'[2]BASE DEL PRESUPUESTO'!$C$167</f>
        <v>12.1</v>
      </c>
    </row>
    <row r="4" spans="2:9" ht="29.25" customHeight="1" thickBot="1" x14ac:dyDescent="0.3">
      <c r="B4" s="267" t="s">
        <v>64</v>
      </c>
      <c r="C4" s="564" t="str">
        <f>+'[2]BASE DEL PRESUPUESTO'!$D$167</f>
        <v>Suministro e instalación de LOCKER, Dimensiones: 33 x 33 x 180 cm (Ancho x Fondo x Alto). LABORATORIO, LIMPIEZA 2</v>
      </c>
      <c r="D4" s="565"/>
      <c r="E4" s="565"/>
      <c r="F4" s="565"/>
      <c r="G4" s="565"/>
      <c r="H4" s="266" t="s">
        <v>65</v>
      </c>
      <c r="I4" s="265" t="str">
        <f>+'[2]BASE DEL PRESUPUESTO'!$E$167</f>
        <v>UND</v>
      </c>
    </row>
    <row r="5" spans="2:9" x14ac:dyDescent="0.25">
      <c r="B5" s="264"/>
      <c r="C5" s="129"/>
      <c r="D5" s="129"/>
      <c r="E5" s="263"/>
      <c r="F5" s="262"/>
      <c r="G5" s="129"/>
      <c r="H5" s="129"/>
      <c r="I5" s="144"/>
    </row>
    <row r="6" spans="2:9" ht="14.4" thickBot="1" x14ac:dyDescent="0.3">
      <c r="B6" s="128" t="s">
        <v>66</v>
      </c>
      <c r="C6" s="129"/>
      <c r="D6" s="129"/>
      <c r="E6" s="211"/>
      <c r="F6" s="249"/>
      <c r="G6" s="132"/>
      <c r="H6" s="132"/>
      <c r="I6" s="133"/>
    </row>
    <row r="7" spans="2:9" x14ac:dyDescent="0.25">
      <c r="B7" s="533" t="s">
        <v>11</v>
      </c>
      <c r="C7" s="534"/>
      <c r="D7" s="135" t="s">
        <v>65</v>
      </c>
      <c r="E7" s="255" t="s">
        <v>67</v>
      </c>
      <c r="F7" s="248" t="s">
        <v>68</v>
      </c>
      <c r="G7" s="534" t="s">
        <v>69</v>
      </c>
      <c r="H7" s="535"/>
      <c r="I7" s="138"/>
    </row>
    <row r="8" spans="2:9" ht="14.4" thickBot="1" x14ac:dyDescent="0.3">
      <c r="B8" s="568"/>
      <c r="C8" s="569"/>
      <c r="D8" s="145"/>
      <c r="E8" s="208"/>
      <c r="F8" s="256"/>
      <c r="G8" s="661"/>
      <c r="H8" s="662"/>
      <c r="I8" s="133"/>
    </row>
    <row r="9" spans="2:9" ht="14.4" thickBot="1" x14ac:dyDescent="0.3">
      <c r="B9" s="148"/>
      <c r="C9" s="132"/>
      <c r="D9" s="129"/>
      <c r="E9" s="211"/>
      <c r="F9" s="249"/>
      <c r="G9" s="655" t="s">
        <v>71</v>
      </c>
      <c r="H9" s="656"/>
      <c r="I9" s="150">
        <f>+SUM(G8:H8)</f>
        <v>0</v>
      </c>
    </row>
    <row r="10" spans="2:9" ht="14.4" thickBot="1" x14ac:dyDescent="0.3">
      <c r="B10" s="128" t="s">
        <v>72</v>
      </c>
      <c r="C10" s="132"/>
      <c r="D10" s="129"/>
      <c r="E10" s="211"/>
      <c r="F10" s="249"/>
      <c r="G10" s="261"/>
      <c r="H10" s="261"/>
      <c r="I10" s="151"/>
    </row>
    <row r="11" spans="2:9" ht="14.4" thickBot="1" x14ac:dyDescent="0.3">
      <c r="B11" s="629" t="s">
        <v>11</v>
      </c>
      <c r="C11" s="630"/>
      <c r="D11" s="287" t="s">
        <v>65</v>
      </c>
      <c r="E11" s="518" t="s">
        <v>67</v>
      </c>
      <c r="F11" s="517" t="s">
        <v>68</v>
      </c>
      <c r="G11" s="826" t="s">
        <v>162</v>
      </c>
      <c r="H11" s="827"/>
      <c r="I11" s="152"/>
    </row>
    <row r="12" spans="2:9" s="389" customFormat="1" ht="13.95" customHeight="1" x14ac:dyDescent="0.25">
      <c r="B12" s="886" t="s">
        <v>177</v>
      </c>
      <c r="C12" s="887"/>
      <c r="D12" s="516" t="s">
        <v>85</v>
      </c>
      <c r="E12" s="515">
        <v>1</v>
      </c>
      <c r="F12" s="514">
        <v>1563220.5017443679</v>
      </c>
      <c r="G12" s="888">
        <f>+F12*0.19</f>
        <v>297011.8953314299</v>
      </c>
      <c r="H12" s="889"/>
      <c r="I12" s="513"/>
    </row>
    <row r="13" spans="2:9" ht="14.4" thickBot="1" x14ac:dyDescent="0.3">
      <c r="B13" s="605"/>
      <c r="C13" s="606"/>
      <c r="D13" s="278"/>
      <c r="E13" s="237"/>
      <c r="F13" s="294"/>
      <c r="G13" s="824"/>
      <c r="H13" s="825"/>
      <c r="I13" s="259"/>
    </row>
    <row r="14" spans="2:9" ht="14.4" thickBot="1" x14ac:dyDescent="0.3">
      <c r="B14" s="148"/>
      <c r="C14" s="132"/>
      <c r="D14" s="129"/>
      <c r="E14" s="211"/>
      <c r="F14" s="249"/>
      <c r="G14" s="554" t="s">
        <v>71</v>
      </c>
      <c r="H14" s="555"/>
      <c r="I14" s="150">
        <f>+SUM(F12:H12)</f>
        <v>1860232.3970757979</v>
      </c>
    </row>
    <row r="15" spans="2:9" ht="14.4" thickBot="1" x14ac:dyDescent="0.3">
      <c r="B15" s="128" t="s">
        <v>74</v>
      </c>
      <c r="C15" s="132"/>
      <c r="D15" s="129"/>
      <c r="E15" s="211"/>
      <c r="F15" s="249"/>
      <c r="G15" s="132"/>
      <c r="H15" s="132"/>
      <c r="I15" s="151"/>
    </row>
    <row r="16" spans="2:9" x14ac:dyDescent="0.25">
      <c r="B16" s="629" t="s">
        <v>11</v>
      </c>
      <c r="C16" s="630"/>
      <c r="D16" s="275" t="s">
        <v>65</v>
      </c>
      <c r="E16" s="512" t="s">
        <v>75</v>
      </c>
      <c r="F16" s="275" t="s">
        <v>76</v>
      </c>
      <c r="G16" s="630" t="s">
        <v>77</v>
      </c>
      <c r="H16" s="631"/>
      <c r="I16" s="162"/>
    </row>
    <row r="17" spans="2:9" ht="14.4" thickBot="1" x14ac:dyDescent="0.3">
      <c r="B17" s="579"/>
      <c r="C17" s="580"/>
      <c r="D17" s="145"/>
      <c r="E17" s="247"/>
      <c r="F17" s="171"/>
      <c r="G17" s="816"/>
      <c r="H17" s="817"/>
      <c r="I17" s="151"/>
    </row>
    <row r="18" spans="2:9" ht="14.4" thickBot="1" x14ac:dyDescent="0.3">
      <c r="B18" s="169"/>
      <c r="C18" s="132"/>
      <c r="D18" s="129"/>
      <c r="E18" s="211"/>
      <c r="F18" s="249"/>
      <c r="G18" s="554" t="s">
        <v>71</v>
      </c>
      <c r="H18" s="555"/>
      <c r="I18" s="150">
        <f>+SUM(G17:H17)</f>
        <v>0</v>
      </c>
    </row>
    <row r="19" spans="2:9" ht="14.4" thickBot="1" x14ac:dyDescent="0.3">
      <c r="B19" s="128" t="s">
        <v>79</v>
      </c>
      <c r="C19" s="160"/>
      <c r="D19" s="129"/>
      <c r="E19" s="211"/>
      <c r="F19" s="249"/>
      <c r="G19" s="132"/>
      <c r="H19" s="132"/>
      <c r="I19" s="151"/>
    </row>
    <row r="20" spans="2:9" x14ac:dyDescent="0.25">
      <c r="B20" s="533" t="s">
        <v>11</v>
      </c>
      <c r="C20" s="534"/>
      <c r="D20" s="135" t="s">
        <v>65</v>
      </c>
      <c r="E20" s="248" t="s">
        <v>75</v>
      </c>
      <c r="F20" s="135" t="s">
        <v>76</v>
      </c>
      <c r="G20" s="534" t="s">
        <v>77</v>
      </c>
      <c r="H20" s="535"/>
      <c r="I20" s="162"/>
    </row>
    <row r="21" spans="2:9" ht="14.4" thickBot="1" x14ac:dyDescent="0.3">
      <c r="B21" s="576"/>
      <c r="C21" s="577"/>
      <c r="D21" s="166"/>
      <c r="E21" s="251"/>
      <c r="F21" s="250"/>
      <c r="G21" s="577"/>
      <c r="H21" s="578"/>
      <c r="I21" s="151"/>
    </row>
    <row r="22" spans="2:9" ht="14.4" thickBot="1" x14ac:dyDescent="0.3">
      <c r="B22" s="172"/>
      <c r="C22" s="173"/>
      <c r="D22" s="174"/>
      <c r="E22" s="246"/>
      <c r="F22" s="245"/>
      <c r="G22" s="593" t="s">
        <v>71</v>
      </c>
      <c r="H22" s="594"/>
      <c r="I22" s="150">
        <f>+SUM(G21)</f>
        <v>0</v>
      </c>
    </row>
    <row r="23" spans="2:9" ht="14.4" thickBot="1" x14ac:dyDescent="0.3">
      <c r="B23" s="148"/>
      <c r="C23" s="132"/>
      <c r="D23" s="129"/>
      <c r="E23" s="244"/>
      <c r="F23" s="243"/>
      <c r="G23" s="132"/>
      <c r="H23" s="179"/>
      <c r="I23" s="180"/>
    </row>
    <row r="24" spans="2:9" ht="14.4" thickBot="1" x14ac:dyDescent="0.3">
      <c r="B24" s="181"/>
      <c r="C24" s="182"/>
      <c r="D24" s="183"/>
      <c r="E24" s="217"/>
      <c r="F24" s="601" t="s">
        <v>80</v>
      </c>
      <c r="G24" s="601"/>
      <c r="H24" s="602"/>
      <c r="I24" s="511">
        <f>+(SUM(I9:I22))</f>
        <v>1860232.3970757979</v>
      </c>
    </row>
    <row r="25" spans="2:9" ht="15.6" customHeight="1" thickBot="1" x14ac:dyDescent="0.3">
      <c r="B25" s="186"/>
      <c r="C25" s="187"/>
      <c r="D25" s="188"/>
      <c r="E25" s="549" t="s">
        <v>86</v>
      </c>
      <c r="F25" s="550"/>
      <c r="G25" s="550"/>
      <c r="H25" s="550"/>
      <c r="I25" s="203">
        <f>+SUM(I26:I29)</f>
        <v>557139.60292420152</v>
      </c>
    </row>
    <row r="26" spans="2:9" x14ac:dyDescent="0.25">
      <c r="B26" s="196"/>
      <c r="C26" s="197"/>
      <c r="D26" s="193"/>
      <c r="E26" s="551" t="s">
        <v>87</v>
      </c>
      <c r="F26" s="552"/>
      <c r="G26" s="553"/>
      <c r="H26" s="204">
        <v>0.23</v>
      </c>
      <c r="I26" s="205">
        <f>I24*H26</f>
        <v>427853.45132743352</v>
      </c>
    </row>
    <row r="27" spans="2:9" x14ac:dyDescent="0.25">
      <c r="B27" s="196"/>
      <c r="C27" s="197"/>
      <c r="D27" s="193"/>
      <c r="E27" s="521" t="s">
        <v>88</v>
      </c>
      <c r="F27" s="522"/>
      <c r="G27" s="523"/>
      <c r="H27" s="206">
        <v>0.01</v>
      </c>
      <c r="I27" s="207">
        <f>I24*H27</f>
        <v>18602.323970757978</v>
      </c>
    </row>
    <row r="28" spans="2:9" x14ac:dyDescent="0.25">
      <c r="B28" s="196"/>
      <c r="C28" s="197"/>
      <c r="D28" s="193"/>
      <c r="E28" s="521" t="s">
        <v>89</v>
      </c>
      <c r="F28" s="522"/>
      <c r="G28" s="523"/>
      <c r="H28" s="206">
        <v>0.05</v>
      </c>
      <c r="I28" s="207">
        <f>I24*H28</f>
        <v>93011.619853789904</v>
      </c>
    </row>
    <row r="29" spans="2:9" ht="14.4" thickBot="1" x14ac:dyDescent="0.3">
      <c r="B29" s="196"/>
      <c r="C29" s="197"/>
      <c r="D29" s="193"/>
      <c r="E29" s="544" t="s">
        <v>90</v>
      </c>
      <c r="F29" s="545"/>
      <c r="G29" s="546"/>
      <c r="H29" s="209">
        <v>0.19</v>
      </c>
      <c r="I29" s="207">
        <f>H29*I28</f>
        <v>17672.207772220081</v>
      </c>
    </row>
    <row r="30" spans="2:9" ht="14.4" thickBot="1" x14ac:dyDescent="0.3">
      <c r="B30" s="196"/>
      <c r="C30" s="197"/>
      <c r="D30" s="193"/>
      <c r="E30" s="547" t="s">
        <v>91</v>
      </c>
      <c r="F30" s="548"/>
      <c r="G30" s="548"/>
      <c r="H30" s="548"/>
      <c r="I30" s="210">
        <f>ROUND(I24+I25,0)</f>
        <v>2417372</v>
      </c>
    </row>
    <row r="31" spans="2:9" x14ac:dyDescent="0.25">
      <c r="B31" s="196"/>
      <c r="C31" s="197"/>
      <c r="D31" s="193"/>
      <c r="E31" s="211"/>
      <c r="F31" s="212"/>
      <c r="G31" s="212"/>
      <c r="H31" s="212"/>
      <c r="I31" s="213"/>
    </row>
    <row r="32" spans="2:9" x14ac:dyDescent="0.25">
      <c r="B32" s="191"/>
      <c r="C32" s="192"/>
      <c r="D32" s="193"/>
      <c r="E32" s="211"/>
      <c r="F32" s="194"/>
      <c r="G32" s="194"/>
      <c r="H32" s="194"/>
      <c r="I32" s="195"/>
    </row>
    <row r="33" spans="2:9" x14ac:dyDescent="0.25">
      <c r="B33" s="196" t="s">
        <v>81</v>
      </c>
      <c r="C33" s="197"/>
      <c r="D33" s="193"/>
      <c r="E33" s="211"/>
      <c r="F33" s="632" t="s">
        <v>82</v>
      </c>
      <c r="G33" s="632"/>
      <c r="H33" s="632"/>
      <c r="I33" s="633"/>
    </row>
    <row r="34" spans="2:9" ht="14.4" thickBot="1" x14ac:dyDescent="0.3">
      <c r="B34" s="181" t="s">
        <v>83</v>
      </c>
      <c r="C34" s="182"/>
      <c r="D34" s="183"/>
      <c r="E34" s="242"/>
      <c r="F34" s="570" t="s">
        <v>84</v>
      </c>
      <c r="G34" s="570"/>
      <c r="H34" s="570"/>
      <c r="I34" s="571"/>
    </row>
    <row r="35" spans="2:9" ht="14.25" customHeight="1" thickBot="1" x14ac:dyDescent="0.3"/>
    <row r="36" spans="2:9" ht="13.95" customHeight="1" x14ac:dyDescent="0.25">
      <c r="B36" s="560" t="str">
        <f>+'[2]2- COMP BASICA'!$B$2</f>
        <v>REPARACIONES LOCATIVAS LABORATORIO GENETICA REGIONAL NOR OCCIDENTE DEL INSTITUTO NACIONAL DE MEDICINA LEGAL Y CIENCIAS FORENSES.</v>
      </c>
      <c r="C36" s="561"/>
      <c r="D36" s="561"/>
      <c r="E36" s="561"/>
      <c r="F36" s="561"/>
      <c r="G36" s="561"/>
      <c r="H36" s="271" t="s">
        <v>62</v>
      </c>
      <c r="I36" s="270" t="str">
        <f>+'[2]BASE DEL PRESUPUESTO'!$D$166</f>
        <v>MOBILIARIO</v>
      </c>
    </row>
    <row r="37" spans="2:9" x14ac:dyDescent="0.25">
      <c r="B37" s="562"/>
      <c r="C37" s="563"/>
      <c r="D37" s="563"/>
      <c r="E37" s="563"/>
      <c r="F37" s="563"/>
      <c r="G37" s="563"/>
      <c r="H37" s="269" t="s">
        <v>63</v>
      </c>
      <c r="I37" s="268" t="str">
        <f>+'[2]BASE DEL PRESUPUESTO'!$C$168</f>
        <v>12.2</v>
      </c>
    </row>
    <row r="38" spans="2:9" ht="29.25" customHeight="1" thickBot="1" x14ac:dyDescent="0.3">
      <c r="B38" s="267" t="s">
        <v>64</v>
      </c>
      <c r="C38" s="564" t="str">
        <f>+'[2]BASE DEL PRESUPUESTO'!$D$168</f>
        <v>Suministro e instalación de GABINETE PARA ALMACENAMIENTO GENERAL DE LABORATORIOS. Dimensiones: 108 x 50 x 180 cm (Ancho x Fondo x Alto). LABORATORIO</v>
      </c>
      <c r="D38" s="565"/>
      <c r="E38" s="565"/>
      <c r="F38" s="565"/>
      <c r="G38" s="565"/>
      <c r="H38" s="266" t="s">
        <v>65</v>
      </c>
      <c r="I38" s="265" t="str">
        <f>+'[2]BASE DEL PRESUPUESTO'!$E$168</f>
        <v>UND</v>
      </c>
    </row>
    <row r="39" spans="2:9" x14ac:dyDescent="0.25">
      <c r="B39" s="264"/>
      <c r="C39" s="129"/>
      <c r="D39" s="129"/>
      <c r="E39" s="263"/>
      <c r="F39" s="262"/>
      <c r="G39" s="129"/>
      <c r="H39" s="129"/>
      <c r="I39" s="144"/>
    </row>
    <row r="40" spans="2:9" ht="14.4" thickBot="1" x14ac:dyDescent="0.3">
      <c r="B40" s="128" t="s">
        <v>66</v>
      </c>
      <c r="C40" s="129"/>
      <c r="D40" s="129"/>
      <c r="E40" s="211"/>
      <c r="F40" s="249"/>
      <c r="G40" s="132"/>
      <c r="H40" s="132"/>
      <c r="I40" s="133"/>
    </row>
    <row r="41" spans="2:9" x14ac:dyDescent="0.25">
      <c r="B41" s="533" t="s">
        <v>11</v>
      </c>
      <c r="C41" s="534"/>
      <c r="D41" s="135" t="s">
        <v>65</v>
      </c>
      <c r="E41" s="255" t="s">
        <v>67</v>
      </c>
      <c r="F41" s="248" t="s">
        <v>68</v>
      </c>
      <c r="G41" s="534" t="s">
        <v>69</v>
      </c>
      <c r="H41" s="535"/>
      <c r="I41" s="138"/>
    </row>
    <row r="42" spans="2:9" ht="14.4" thickBot="1" x14ac:dyDescent="0.3">
      <c r="B42" s="568"/>
      <c r="C42" s="569"/>
      <c r="D42" s="145"/>
      <c r="E42" s="208"/>
      <c r="F42" s="256"/>
      <c r="G42" s="661"/>
      <c r="H42" s="662"/>
      <c r="I42" s="133"/>
    </row>
    <row r="43" spans="2:9" ht="14.4" thickBot="1" x14ac:dyDescent="0.3">
      <c r="B43" s="148"/>
      <c r="C43" s="132"/>
      <c r="D43" s="129"/>
      <c r="E43" s="211"/>
      <c r="F43" s="249"/>
      <c r="G43" s="655" t="s">
        <v>71</v>
      </c>
      <c r="H43" s="656"/>
      <c r="I43" s="150">
        <f>+SUM(G42:H42)</f>
        <v>0</v>
      </c>
    </row>
    <row r="44" spans="2:9" ht="14.4" thickBot="1" x14ac:dyDescent="0.3">
      <c r="B44" s="128" t="s">
        <v>72</v>
      </c>
      <c r="C44" s="132"/>
      <c r="D44" s="129"/>
      <c r="E44" s="211"/>
      <c r="F44" s="249"/>
      <c r="G44" s="261"/>
      <c r="H44" s="261"/>
      <c r="I44" s="151"/>
    </row>
    <row r="45" spans="2:9" ht="14.4" thickBot="1" x14ac:dyDescent="0.3">
      <c r="B45" s="629" t="s">
        <v>11</v>
      </c>
      <c r="C45" s="630"/>
      <c r="D45" s="287" t="s">
        <v>65</v>
      </c>
      <c r="E45" s="518" t="s">
        <v>67</v>
      </c>
      <c r="F45" s="517" t="s">
        <v>68</v>
      </c>
      <c r="G45" s="826" t="s">
        <v>162</v>
      </c>
      <c r="H45" s="827"/>
      <c r="I45" s="152"/>
    </row>
    <row r="46" spans="2:9" s="389" customFormat="1" ht="24.75" customHeight="1" x14ac:dyDescent="0.25">
      <c r="B46" s="886" t="s">
        <v>176</v>
      </c>
      <c r="C46" s="887"/>
      <c r="D46" s="516" t="s">
        <v>85</v>
      </c>
      <c r="E46" s="515">
        <v>1</v>
      </c>
      <c r="F46" s="514">
        <v>3375540.0428736345</v>
      </c>
      <c r="G46" s="888">
        <f>+F46*0.19</f>
        <v>641352.60814599053</v>
      </c>
      <c r="H46" s="889"/>
      <c r="I46" s="513"/>
    </row>
    <row r="47" spans="2:9" ht="14.4" thickBot="1" x14ac:dyDescent="0.3">
      <c r="B47" s="605"/>
      <c r="C47" s="606"/>
      <c r="D47" s="278"/>
      <c r="E47" s="237"/>
      <c r="F47" s="294"/>
      <c r="G47" s="824"/>
      <c r="H47" s="825"/>
      <c r="I47" s="259"/>
    </row>
    <row r="48" spans="2:9" ht="14.4" thickBot="1" x14ac:dyDescent="0.3">
      <c r="B48" s="148"/>
      <c r="C48" s="132"/>
      <c r="D48" s="129"/>
      <c r="E48" s="211"/>
      <c r="F48" s="249"/>
      <c r="G48" s="554" t="s">
        <v>71</v>
      </c>
      <c r="H48" s="555"/>
      <c r="I48" s="150">
        <f>+SUM(F46:H46)</f>
        <v>4016892.6510196249</v>
      </c>
    </row>
    <row r="49" spans="2:9" ht="14.4" thickBot="1" x14ac:dyDescent="0.3">
      <c r="B49" s="128" t="s">
        <v>74</v>
      </c>
      <c r="C49" s="132"/>
      <c r="D49" s="129"/>
      <c r="E49" s="211"/>
      <c r="F49" s="249"/>
      <c r="G49" s="132"/>
      <c r="H49" s="132"/>
      <c r="I49" s="151"/>
    </row>
    <row r="50" spans="2:9" x14ac:dyDescent="0.25">
      <c r="B50" s="629" t="s">
        <v>11</v>
      </c>
      <c r="C50" s="630"/>
      <c r="D50" s="275" t="s">
        <v>65</v>
      </c>
      <c r="E50" s="512" t="s">
        <v>75</v>
      </c>
      <c r="F50" s="275" t="s">
        <v>76</v>
      </c>
      <c r="G50" s="630" t="s">
        <v>77</v>
      </c>
      <c r="H50" s="631"/>
      <c r="I50" s="162"/>
    </row>
    <row r="51" spans="2:9" ht="14.4" thickBot="1" x14ac:dyDescent="0.3">
      <c r="B51" s="579"/>
      <c r="C51" s="580"/>
      <c r="D51" s="145"/>
      <c r="E51" s="247"/>
      <c r="F51" s="171"/>
      <c r="G51" s="816"/>
      <c r="H51" s="817"/>
      <c r="I51" s="151"/>
    </row>
    <row r="52" spans="2:9" ht="14.4" thickBot="1" x14ac:dyDescent="0.3">
      <c r="B52" s="169"/>
      <c r="C52" s="132"/>
      <c r="D52" s="129"/>
      <c r="E52" s="211"/>
      <c r="F52" s="249"/>
      <c r="G52" s="554" t="s">
        <v>71</v>
      </c>
      <c r="H52" s="555"/>
      <c r="I52" s="150">
        <f>+SUM(G51:H51)</f>
        <v>0</v>
      </c>
    </row>
    <row r="53" spans="2:9" ht="14.4" thickBot="1" x14ac:dyDescent="0.3">
      <c r="B53" s="128" t="s">
        <v>79</v>
      </c>
      <c r="C53" s="160"/>
      <c r="D53" s="129"/>
      <c r="E53" s="211"/>
      <c r="F53" s="249"/>
      <c r="G53" s="132"/>
      <c r="H53" s="132"/>
      <c r="I53" s="151"/>
    </row>
    <row r="54" spans="2:9" x14ac:dyDescent="0.25">
      <c r="B54" s="533" t="s">
        <v>11</v>
      </c>
      <c r="C54" s="534"/>
      <c r="D54" s="135" t="s">
        <v>65</v>
      </c>
      <c r="E54" s="248" t="s">
        <v>75</v>
      </c>
      <c r="F54" s="135" t="s">
        <v>76</v>
      </c>
      <c r="G54" s="534" t="s">
        <v>77</v>
      </c>
      <c r="H54" s="535"/>
      <c r="I54" s="162"/>
    </row>
    <row r="55" spans="2:9" ht="14.4" thickBot="1" x14ac:dyDescent="0.3">
      <c r="B55" s="576"/>
      <c r="C55" s="577"/>
      <c r="D55" s="166"/>
      <c r="E55" s="251"/>
      <c r="F55" s="250"/>
      <c r="G55" s="577"/>
      <c r="H55" s="578"/>
      <c r="I55" s="151"/>
    </row>
    <row r="56" spans="2:9" ht="14.4" thickBot="1" x14ac:dyDescent="0.3">
      <c r="B56" s="172"/>
      <c r="C56" s="173"/>
      <c r="D56" s="174"/>
      <c r="E56" s="246"/>
      <c r="F56" s="245"/>
      <c r="G56" s="593" t="s">
        <v>71</v>
      </c>
      <c r="H56" s="594"/>
      <c r="I56" s="150">
        <f>+SUM(G55)</f>
        <v>0</v>
      </c>
    </row>
    <row r="57" spans="2:9" ht="14.4" thickBot="1" x14ac:dyDescent="0.3">
      <c r="B57" s="148"/>
      <c r="C57" s="132"/>
      <c r="D57" s="129"/>
      <c r="E57" s="244"/>
      <c r="F57" s="243"/>
      <c r="G57" s="132"/>
      <c r="H57" s="179"/>
      <c r="I57" s="180"/>
    </row>
    <row r="58" spans="2:9" ht="14.4" thickBot="1" x14ac:dyDescent="0.3">
      <c r="B58" s="181"/>
      <c r="C58" s="182"/>
      <c r="D58" s="183"/>
      <c r="E58" s="217"/>
      <c r="F58" s="601" t="s">
        <v>80</v>
      </c>
      <c r="G58" s="601"/>
      <c r="H58" s="602"/>
      <c r="I58" s="511">
        <f>+(SUM(I43:I56))</f>
        <v>4016892.6510196249</v>
      </c>
    </row>
    <row r="59" spans="2:9" ht="15.6" customHeight="1" thickBot="1" x14ac:dyDescent="0.3">
      <c r="B59" s="186"/>
      <c r="C59" s="187"/>
      <c r="D59" s="188"/>
      <c r="E59" s="549" t="s">
        <v>86</v>
      </c>
      <c r="F59" s="550"/>
      <c r="G59" s="550"/>
      <c r="H59" s="550"/>
      <c r="I59" s="203">
        <f>+SUM(I60:I63)</f>
        <v>1203059.3489803777</v>
      </c>
    </row>
    <row r="60" spans="2:9" x14ac:dyDescent="0.25">
      <c r="B60" s="196"/>
      <c r="C60" s="197"/>
      <c r="D60" s="193"/>
      <c r="E60" s="551" t="s">
        <v>87</v>
      </c>
      <c r="F60" s="552"/>
      <c r="G60" s="553"/>
      <c r="H60" s="204">
        <v>0.23</v>
      </c>
      <c r="I60" s="205">
        <f>I58*H60</f>
        <v>923885.30973451375</v>
      </c>
    </row>
    <row r="61" spans="2:9" x14ac:dyDescent="0.25">
      <c r="B61" s="196"/>
      <c r="C61" s="197"/>
      <c r="D61" s="193"/>
      <c r="E61" s="521" t="s">
        <v>88</v>
      </c>
      <c r="F61" s="522"/>
      <c r="G61" s="523"/>
      <c r="H61" s="206">
        <v>0.01</v>
      </c>
      <c r="I61" s="207">
        <f>I58*H61</f>
        <v>40168.926510196252</v>
      </c>
    </row>
    <row r="62" spans="2:9" x14ac:dyDescent="0.25">
      <c r="B62" s="196"/>
      <c r="C62" s="197"/>
      <c r="D62" s="193"/>
      <c r="E62" s="521" t="s">
        <v>89</v>
      </c>
      <c r="F62" s="522"/>
      <c r="G62" s="523"/>
      <c r="H62" s="206">
        <v>0.05</v>
      </c>
      <c r="I62" s="207">
        <f>I58*H62</f>
        <v>200844.63255098125</v>
      </c>
    </row>
    <row r="63" spans="2:9" ht="14.4" thickBot="1" x14ac:dyDescent="0.3">
      <c r="B63" s="196"/>
      <c r="C63" s="197"/>
      <c r="D63" s="193"/>
      <c r="E63" s="544" t="s">
        <v>90</v>
      </c>
      <c r="F63" s="545"/>
      <c r="G63" s="546"/>
      <c r="H63" s="209">
        <v>0.19</v>
      </c>
      <c r="I63" s="207">
        <f>H63*I62</f>
        <v>38160.480184686436</v>
      </c>
    </row>
    <row r="64" spans="2:9" ht="14.4" thickBot="1" x14ac:dyDescent="0.3">
      <c r="B64" s="196"/>
      <c r="C64" s="197"/>
      <c r="D64" s="193"/>
      <c r="E64" s="547" t="s">
        <v>91</v>
      </c>
      <c r="F64" s="548"/>
      <c r="G64" s="548"/>
      <c r="H64" s="548"/>
      <c r="I64" s="210">
        <f>ROUND(I58+I59,0)</f>
        <v>5219952</v>
      </c>
    </row>
    <row r="65" spans="2:9" x14ac:dyDescent="0.25">
      <c r="B65" s="196"/>
      <c r="C65" s="197"/>
      <c r="D65" s="193"/>
      <c r="E65" s="246"/>
      <c r="F65" s="149"/>
      <c r="G65" s="149"/>
      <c r="H65" s="149"/>
      <c r="I65" s="189"/>
    </row>
    <row r="66" spans="2:9" x14ac:dyDescent="0.25">
      <c r="B66" s="196"/>
      <c r="C66" s="197"/>
      <c r="D66" s="193"/>
      <c r="E66" s="211"/>
      <c r="F66" s="212"/>
      <c r="G66" s="212"/>
      <c r="H66" s="212"/>
      <c r="I66" s="213"/>
    </row>
    <row r="67" spans="2:9" x14ac:dyDescent="0.25">
      <c r="B67" s="191"/>
      <c r="C67" s="192"/>
      <c r="D67" s="193"/>
      <c r="E67" s="211"/>
      <c r="F67" s="194"/>
      <c r="G67" s="194"/>
      <c r="H67" s="194"/>
      <c r="I67" s="195"/>
    </row>
    <row r="68" spans="2:9" x14ac:dyDescent="0.25">
      <c r="B68" s="196" t="s">
        <v>81</v>
      </c>
      <c r="C68" s="197"/>
      <c r="D68" s="193"/>
      <c r="E68" s="211"/>
      <c r="F68" s="632" t="s">
        <v>82</v>
      </c>
      <c r="G68" s="632"/>
      <c r="H68" s="632"/>
      <c r="I68" s="633"/>
    </row>
    <row r="69" spans="2:9" ht="14.4" thickBot="1" x14ac:dyDescent="0.3">
      <c r="B69" s="181" t="s">
        <v>83</v>
      </c>
      <c r="C69" s="182"/>
      <c r="D69" s="183"/>
      <c r="E69" s="242"/>
      <c r="F69" s="570" t="s">
        <v>84</v>
      </c>
      <c r="G69" s="570"/>
      <c r="H69" s="570"/>
      <c r="I69" s="571"/>
    </row>
    <row r="70" spans="2:9" ht="14.4" thickBot="1" x14ac:dyDescent="0.3"/>
    <row r="71" spans="2:9" ht="13.95" customHeight="1" x14ac:dyDescent="0.25">
      <c r="B71" s="524" t="str">
        <f>+'[2]2- COMP BASICA'!$B$2</f>
        <v>REPARACIONES LOCATIVAS LABORATORIO GENETICA REGIONAL NOR OCCIDENTE DEL INSTITUTO NACIONAL DE MEDICINA LEGAL Y CIENCIAS FORENSES.</v>
      </c>
      <c r="C71" s="525"/>
      <c r="D71" s="525"/>
      <c r="E71" s="525"/>
      <c r="F71" s="525"/>
      <c r="G71" s="526"/>
      <c r="H71" s="271" t="s">
        <v>62</v>
      </c>
      <c r="I71" s="270" t="str">
        <f>+'[2]BASE DEL PRESUPUESTO'!$D$166</f>
        <v>MOBILIARIO</v>
      </c>
    </row>
    <row r="72" spans="2:9" x14ac:dyDescent="0.25">
      <c r="B72" s="527"/>
      <c r="C72" s="528"/>
      <c r="D72" s="528"/>
      <c r="E72" s="528"/>
      <c r="F72" s="528"/>
      <c r="G72" s="529"/>
      <c r="H72" s="269" t="s">
        <v>63</v>
      </c>
      <c r="I72" s="268" t="str">
        <f>+'[2]BASE DEL PRESUPUESTO'!$C$169</f>
        <v>12.3</v>
      </c>
    </row>
    <row r="73" spans="2:9" ht="29.25" customHeight="1" thickBot="1" x14ac:dyDescent="0.3">
      <c r="B73" s="267" t="s">
        <v>64</v>
      </c>
      <c r="C73" s="841" t="str">
        <f>+'[2]BASE DEL PRESUPUESTO'!$D$169</f>
        <v>Suministro e instalación de MESÓN PERIMETRAL EN U PARA LABORATORIO. Dimensiones: (219+238+219) x 70 x 90 cm (Ancho x Fondo x Alto). ALISTAMIENTO</v>
      </c>
      <c r="D73" s="842"/>
      <c r="E73" s="842"/>
      <c r="F73" s="842"/>
      <c r="G73" s="843"/>
      <c r="H73" s="266" t="s">
        <v>65</v>
      </c>
      <c r="I73" s="265" t="str">
        <f>+'[2]BASE DEL PRESUPUESTO'!$E$169</f>
        <v>UND</v>
      </c>
    </row>
    <row r="74" spans="2:9" x14ac:dyDescent="0.25">
      <c r="B74" s="264"/>
      <c r="C74" s="129"/>
      <c r="D74" s="129"/>
      <c r="E74" s="263"/>
      <c r="F74" s="262"/>
      <c r="G74" s="129"/>
      <c r="H74" s="129"/>
      <c r="I74" s="144"/>
    </row>
    <row r="75" spans="2:9" ht="14.4" thickBot="1" x14ac:dyDescent="0.3">
      <c r="B75" s="128" t="s">
        <v>66</v>
      </c>
      <c r="C75" s="129"/>
      <c r="D75" s="129"/>
      <c r="E75" s="211"/>
      <c r="F75" s="249"/>
      <c r="G75" s="132"/>
      <c r="H75" s="132"/>
      <c r="I75" s="133"/>
    </row>
    <row r="76" spans="2:9" x14ac:dyDescent="0.25">
      <c r="B76" s="533" t="s">
        <v>11</v>
      </c>
      <c r="C76" s="534"/>
      <c r="D76" s="135" t="s">
        <v>65</v>
      </c>
      <c r="E76" s="255" t="s">
        <v>67</v>
      </c>
      <c r="F76" s="248" t="s">
        <v>68</v>
      </c>
      <c r="G76" s="534" t="s">
        <v>69</v>
      </c>
      <c r="H76" s="535"/>
      <c r="I76" s="138"/>
    </row>
    <row r="77" spans="2:9" ht="14.4" thickBot="1" x14ac:dyDescent="0.3">
      <c r="B77" s="568"/>
      <c r="C77" s="569"/>
      <c r="D77" s="145"/>
      <c r="E77" s="208"/>
      <c r="F77" s="256"/>
      <c r="G77" s="661"/>
      <c r="H77" s="662"/>
      <c r="I77" s="133"/>
    </row>
    <row r="78" spans="2:9" ht="14.4" thickBot="1" x14ac:dyDescent="0.3">
      <c r="B78" s="148"/>
      <c r="C78" s="132"/>
      <c r="D78" s="129"/>
      <c r="E78" s="211"/>
      <c r="F78" s="249"/>
      <c r="G78" s="655" t="s">
        <v>71</v>
      </c>
      <c r="H78" s="656"/>
      <c r="I78" s="150">
        <f>+SUM(G77:H77)</f>
        <v>0</v>
      </c>
    </row>
    <row r="79" spans="2:9" ht="14.4" thickBot="1" x14ac:dyDescent="0.3">
      <c r="B79" s="128" t="s">
        <v>72</v>
      </c>
      <c r="C79" s="132"/>
      <c r="D79" s="129"/>
      <c r="E79" s="211"/>
      <c r="F79" s="249"/>
      <c r="G79" s="261"/>
      <c r="H79" s="261"/>
      <c r="I79" s="151"/>
    </row>
    <row r="80" spans="2:9" ht="14.4" thickBot="1" x14ac:dyDescent="0.3">
      <c r="B80" s="629" t="s">
        <v>11</v>
      </c>
      <c r="C80" s="630"/>
      <c r="D80" s="287" t="s">
        <v>65</v>
      </c>
      <c r="E80" s="518" t="s">
        <v>67</v>
      </c>
      <c r="F80" s="517" t="s">
        <v>68</v>
      </c>
      <c r="G80" s="826" t="s">
        <v>162</v>
      </c>
      <c r="H80" s="827"/>
      <c r="I80" s="152"/>
    </row>
    <row r="81" spans="2:9" s="389" customFormat="1" ht="24.75" customHeight="1" x14ac:dyDescent="0.25">
      <c r="B81" s="886" t="s">
        <v>163</v>
      </c>
      <c r="C81" s="887"/>
      <c r="D81" s="516" t="s">
        <v>85</v>
      </c>
      <c r="E81" s="515">
        <v>1</v>
      </c>
      <c r="F81" s="514">
        <v>12026360.494178429</v>
      </c>
      <c r="G81" s="888">
        <f>+F81*0.19</f>
        <v>2285008.4938939014</v>
      </c>
      <c r="H81" s="889"/>
      <c r="I81" s="513"/>
    </row>
    <row r="82" spans="2:9" ht="14.4" thickBot="1" x14ac:dyDescent="0.3">
      <c r="B82" s="605"/>
      <c r="C82" s="606"/>
      <c r="D82" s="278"/>
      <c r="E82" s="237"/>
      <c r="F82" s="294"/>
      <c r="G82" s="824"/>
      <c r="H82" s="825"/>
      <c r="I82" s="259"/>
    </row>
    <row r="83" spans="2:9" ht="14.4" thickBot="1" x14ac:dyDescent="0.3">
      <c r="B83" s="148"/>
      <c r="C83" s="132"/>
      <c r="D83" s="129"/>
      <c r="E83" s="211"/>
      <c r="F83" s="249"/>
      <c r="G83" s="554" t="s">
        <v>71</v>
      </c>
      <c r="H83" s="555"/>
      <c r="I83" s="150">
        <f>+SUM(F81:H81)</f>
        <v>14311368.98807233</v>
      </c>
    </row>
    <row r="84" spans="2:9" ht="14.4" thickBot="1" x14ac:dyDescent="0.3">
      <c r="B84" s="128" t="s">
        <v>74</v>
      </c>
      <c r="C84" s="132"/>
      <c r="D84" s="129"/>
      <c r="E84" s="211"/>
      <c r="F84" s="249"/>
      <c r="G84" s="132"/>
      <c r="H84" s="132"/>
      <c r="I84" s="151"/>
    </row>
    <row r="85" spans="2:9" x14ac:dyDescent="0.25">
      <c r="B85" s="629" t="s">
        <v>11</v>
      </c>
      <c r="C85" s="630"/>
      <c r="D85" s="275" t="s">
        <v>65</v>
      </c>
      <c r="E85" s="512" t="s">
        <v>75</v>
      </c>
      <c r="F85" s="275" t="s">
        <v>76</v>
      </c>
      <c r="G85" s="630" t="s">
        <v>77</v>
      </c>
      <c r="H85" s="631"/>
      <c r="I85" s="162"/>
    </row>
    <row r="86" spans="2:9" ht="14.4" thickBot="1" x14ac:dyDescent="0.3">
      <c r="B86" s="579"/>
      <c r="C86" s="580"/>
      <c r="D86" s="145"/>
      <c r="E86" s="247"/>
      <c r="F86" s="171"/>
      <c r="G86" s="816"/>
      <c r="H86" s="817"/>
      <c r="I86" s="151"/>
    </row>
    <row r="87" spans="2:9" ht="14.4" thickBot="1" x14ac:dyDescent="0.3">
      <c r="B87" s="169"/>
      <c r="C87" s="132"/>
      <c r="D87" s="129"/>
      <c r="E87" s="211"/>
      <c r="F87" s="249"/>
      <c r="G87" s="554" t="s">
        <v>71</v>
      </c>
      <c r="H87" s="555"/>
      <c r="I87" s="150">
        <f>+SUM(G86:H86)</f>
        <v>0</v>
      </c>
    </row>
    <row r="88" spans="2:9" ht="14.4" thickBot="1" x14ac:dyDescent="0.3">
      <c r="B88" s="128" t="s">
        <v>79</v>
      </c>
      <c r="C88" s="160"/>
      <c r="D88" s="129"/>
      <c r="E88" s="211"/>
      <c r="F88" s="249"/>
      <c r="G88" s="132"/>
      <c r="H88" s="132"/>
      <c r="I88" s="151"/>
    </row>
    <row r="89" spans="2:9" x14ac:dyDescent="0.25">
      <c r="B89" s="533" t="s">
        <v>11</v>
      </c>
      <c r="C89" s="534"/>
      <c r="D89" s="135" t="s">
        <v>65</v>
      </c>
      <c r="E89" s="248" t="s">
        <v>75</v>
      </c>
      <c r="F89" s="135" t="s">
        <v>76</v>
      </c>
      <c r="G89" s="534" t="s">
        <v>77</v>
      </c>
      <c r="H89" s="535"/>
      <c r="I89" s="162"/>
    </row>
    <row r="90" spans="2:9" ht="14.4" thickBot="1" x14ac:dyDescent="0.3">
      <c r="B90" s="576"/>
      <c r="C90" s="577"/>
      <c r="D90" s="166"/>
      <c r="E90" s="251"/>
      <c r="F90" s="250"/>
      <c r="G90" s="577"/>
      <c r="H90" s="578"/>
      <c r="I90" s="151"/>
    </row>
    <row r="91" spans="2:9" ht="14.4" thickBot="1" x14ac:dyDescent="0.3">
      <c r="B91" s="172"/>
      <c r="C91" s="173"/>
      <c r="D91" s="174"/>
      <c r="E91" s="246"/>
      <c r="F91" s="245"/>
      <c r="G91" s="593" t="s">
        <v>71</v>
      </c>
      <c r="H91" s="594"/>
      <c r="I91" s="150">
        <f>+SUM(G90)</f>
        <v>0</v>
      </c>
    </row>
    <row r="92" spans="2:9" ht="14.4" thickBot="1" x14ac:dyDescent="0.3">
      <c r="B92" s="148"/>
      <c r="C92" s="132"/>
      <c r="D92" s="129"/>
      <c r="E92" s="244"/>
      <c r="F92" s="243"/>
      <c r="G92" s="132"/>
      <c r="H92" s="179"/>
      <c r="I92" s="180"/>
    </row>
    <row r="93" spans="2:9" ht="14.4" thickBot="1" x14ac:dyDescent="0.3">
      <c r="B93" s="181"/>
      <c r="C93" s="182"/>
      <c r="D93" s="183"/>
      <c r="E93" s="217"/>
      <c r="F93" s="601" t="s">
        <v>80</v>
      </c>
      <c r="G93" s="601"/>
      <c r="H93" s="602"/>
      <c r="I93" s="511">
        <f>+(SUM(I78:I91))</f>
        <v>14311368.98807233</v>
      </c>
    </row>
    <row r="94" spans="2:9" ht="15.6" customHeight="1" thickBot="1" x14ac:dyDescent="0.3">
      <c r="B94" s="186"/>
      <c r="C94" s="187"/>
      <c r="D94" s="188"/>
      <c r="E94" s="549" t="s">
        <v>86</v>
      </c>
      <c r="F94" s="550"/>
      <c r="G94" s="550"/>
      <c r="H94" s="550"/>
      <c r="I94" s="203">
        <f>+SUM(I95:I98)</f>
        <v>4286255.0119276633</v>
      </c>
    </row>
    <row r="95" spans="2:9" x14ac:dyDescent="0.25">
      <c r="B95" s="196"/>
      <c r="C95" s="197"/>
      <c r="D95" s="193"/>
      <c r="E95" s="551" t="s">
        <v>87</v>
      </c>
      <c r="F95" s="552"/>
      <c r="G95" s="553"/>
      <c r="H95" s="204">
        <v>0.23</v>
      </c>
      <c r="I95" s="205">
        <f>I93*H95</f>
        <v>3291614.8672566363</v>
      </c>
    </row>
    <row r="96" spans="2:9" x14ac:dyDescent="0.25">
      <c r="B96" s="196"/>
      <c r="C96" s="197"/>
      <c r="D96" s="193"/>
      <c r="E96" s="521" t="s">
        <v>88</v>
      </c>
      <c r="F96" s="522"/>
      <c r="G96" s="523"/>
      <c r="H96" s="206">
        <v>0.01</v>
      </c>
      <c r="I96" s="207">
        <f>I93*H96</f>
        <v>143113.68988072331</v>
      </c>
    </row>
    <row r="97" spans="2:9" x14ac:dyDescent="0.25">
      <c r="B97" s="196"/>
      <c r="C97" s="197"/>
      <c r="D97" s="193"/>
      <c r="E97" s="521" t="s">
        <v>89</v>
      </c>
      <c r="F97" s="522"/>
      <c r="G97" s="523"/>
      <c r="H97" s="206">
        <v>0.05</v>
      </c>
      <c r="I97" s="207">
        <f>I93*H97</f>
        <v>715568.4494036166</v>
      </c>
    </row>
    <row r="98" spans="2:9" ht="14.4" thickBot="1" x14ac:dyDescent="0.3">
      <c r="B98" s="196"/>
      <c r="C98" s="197"/>
      <c r="D98" s="193"/>
      <c r="E98" s="544" t="s">
        <v>90</v>
      </c>
      <c r="F98" s="545"/>
      <c r="G98" s="546"/>
      <c r="H98" s="209">
        <v>0.19</v>
      </c>
      <c r="I98" s="207">
        <f>H98*I97</f>
        <v>135958.00538668715</v>
      </c>
    </row>
    <row r="99" spans="2:9" ht="14.4" thickBot="1" x14ac:dyDescent="0.3">
      <c r="B99" s="196"/>
      <c r="C99" s="197"/>
      <c r="D99" s="193"/>
      <c r="E99" s="547" t="s">
        <v>91</v>
      </c>
      <c r="F99" s="548"/>
      <c r="G99" s="548"/>
      <c r="H99" s="548"/>
      <c r="I99" s="210">
        <f>ROUND(I93+I94,0)</f>
        <v>18597624</v>
      </c>
    </row>
    <row r="100" spans="2:9" x14ac:dyDescent="0.25">
      <c r="B100" s="196"/>
      <c r="C100" s="197"/>
      <c r="D100" s="193"/>
      <c r="E100" s="246"/>
      <c r="F100" s="149"/>
      <c r="G100" s="149"/>
      <c r="H100" s="149"/>
      <c r="I100" s="189"/>
    </row>
    <row r="101" spans="2:9" x14ac:dyDescent="0.25">
      <c r="B101" s="196"/>
      <c r="C101" s="197"/>
      <c r="D101" s="193"/>
      <c r="E101" s="211"/>
      <c r="F101" s="212"/>
      <c r="G101" s="212"/>
      <c r="H101" s="212"/>
      <c r="I101" s="213"/>
    </row>
    <row r="102" spans="2:9" x14ac:dyDescent="0.25">
      <c r="B102" s="191"/>
      <c r="C102" s="192"/>
      <c r="D102" s="193"/>
      <c r="E102" s="211"/>
      <c r="F102" s="194"/>
      <c r="G102" s="194"/>
      <c r="H102" s="194"/>
      <c r="I102" s="195"/>
    </row>
    <row r="103" spans="2:9" x14ac:dyDescent="0.25">
      <c r="B103" s="196" t="s">
        <v>81</v>
      </c>
      <c r="C103" s="197"/>
      <c r="D103" s="193"/>
      <c r="E103" s="211"/>
      <c r="F103" s="632" t="s">
        <v>82</v>
      </c>
      <c r="G103" s="632"/>
      <c r="H103" s="632"/>
      <c r="I103" s="633"/>
    </row>
    <row r="104" spans="2:9" ht="14.4" thickBot="1" x14ac:dyDescent="0.3">
      <c r="B104" s="181" t="s">
        <v>83</v>
      </c>
      <c r="C104" s="182"/>
      <c r="D104" s="183"/>
      <c r="E104" s="242"/>
      <c r="F104" s="570" t="s">
        <v>84</v>
      </c>
      <c r="G104" s="570"/>
      <c r="H104" s="570"/>
      <c r="I104" s="571"/>
    </row>
    <row r="105" spans="2:9" ht="14.4" thickBot="1" x14ac:dyDescent="0.3"/>
    <row r="106" spans="2:9" ht="13.95" customHeight="1" x14ac:dyDescent="0.25">
      <c r="B106" s="560" t="str">
        <f>+'[2]2- COMP BASICA'!$B$2</f>
        <v>REPARACIONES LOCATIVAS LABORATORIO GENETICA REGIONAL NOR OCCIDENTE DEL INSTITUTO NACIONAL DE MEDICINA LEGAL Y CIENCIAS FORENSES.</v>
      </c>
      <c r="C106" s="561"/>
      <c r="D106" s="561"/>
      <c r="E106" s="561"/>
      <c r="F106" s="561"/>
      <c r="G106" s="561"/>
      <c r="H106" s="271" t="s">
        <v>62</v>
      </c>
      <c r="I106" s="270" t="str">
        <f>+'[2]BASE DEL PRESUPUESTO'!$D$166</f>
        <v>MOBILIARIO</v>
      </c>
    </row>
    <row r="107" spans="2:9" x14ac:dyDescent="0.25">
      <c r="B107" s="562"/>
      <c r="C107" s="563"/>
      <c r="D107" s="563"/>
      <c r="E107" s="563"/>
      <c r="F107" s="563"/>
      <c r="G107" s="563"/>
      <c r="H107" s="269" t="s">
        <v>63</v>
      </c>
      <c r="I107" s="268" t="str">
        <f>+'[2]BASE DEL PRESUPUESTO'!$C$170</f>
        <v>12.4</v>
      </c>
    </row>
    <row r="108" spans="2:9" ht="29.25" customHeight="1" thickBot="1" x14ac:dyDescent="0.3">
      <c r="B108" s="267" t="s">
        <v>64</v>
      </c>
      <c r="C108" s="564" t="str">
        <f>+'[2]BASE DEL PRESUPUESTO'!$D$170</f>
        <v>Suministro e instalación de GABINETE INFERIOR. Dimensiones: 66 x 45 x 82 cm (Ancho x Fondo x Alto). ALISTAMIENTO</v>
      </c>
      <c r="D108" s="565"/>
      <c r="E108" s="565"/>
      <c r="F108" s="565"/>
      <c r="G108" s="565"/>
      <c r="H108" s="266" t="s">
        <v>65</v>
      </c>
      <c r="I108" s="265" t="str">
        <f>+'[2]BASE DEL PRESUPUESTO'!$E$170</f>
        <v>UND</v>
      </c>
    </row>
    <row r="109" spans="2:9" x14ac:dyDescent="0.25">
      <c r="B109" s="264"/>
      <c r="C109" s="129"/>
      <c r="D109" s="129"/>
      <c r="E109" s="263"/>
      <c r="F109" s="262"/>
      <c r="G109" s="129"/>
      <c r="H109" s="129"/>
      <c r="I109" s="144"/>
    </row>
    <row r="110" spans="2:9" ht="14.4" thickBot="1" x14ac:dyDescent="0.3">
      <c r="B110" s="128" t="s">
        <v>66</v>
      </c>
      <c r="C110" s="129"/>
      <c r="D110" s="129"/>
      <c r="E110" s="211"/>
      <c r="F110" s="249"/>
      <c r="G110" s="132"/>
      <c r="H110" s="132"/>
      <c r="I110" s="133"/>
    </row>
    <row r="111" spans="2:9" x14ac:dyDescent="0.25">
      <c r="B111" s="533" t="s">
        <v>11</v>
      </c>
      <c r="C111" s="534"/>
      <c r="D111" s="135" t="s">
        <v>65</v>
      </c>
      <c r="E111" s="255" t="s">
        <v>67</v>
      </c>
      <c r="F111" s="248" t="s">
        <v>68</v>
      </c>
      <c r="G111" s="534" t="s">
        <v>69</v>
      </c>
      <c r="H111" s="535"/>
      <c r="I111" s="138"/>
    </row>
    <row r="112" spans="2:9" ht="14.4" thickBot="1" x14ac:dyDescent="0.3">
      <c r="B112" s="568"/>
      <c r="C112" s="569"/>
      <c r="D112" s="145"/>
      <c r="E112" s="208"/>
      <c r="F112" s="256"/>
      <c r="G112" s="661"/>
      <c r="H112" s="662"/>
      <c r="I112" s="133"/>
    </row>
    <row r="113" spans="2:9" ht="14.4" thickBot="1" x14ac:dyDescent="0.3">
      <c r="B113" s="148"/>
      <c r="C113" s="132"/>
      <c r="D113" s="129"/>
      <c r="E113" s="211"/>
      <c r="F113" s="249"/>
      <c r="G113" s="655" t="s">
        <v>71</v>
      </c>
      <c r="H113" s="656"/>
      <c r="I113" s="150">
        <f>+SUM(G112:H112)</f>
        <v>0</v>
      </c>
    </row>
    <row r="114" spans="2:9" ht="14.4" thickBot="1" x14ac:dyDescent="0.3">
      <c r="B114" s="128" t="s">
        <v>72</v>
      </c>
      <c r="C114" s="132"/>
      <c r="D114" s="129"/>
      <c r="E114" s="211"/>
      <c r="F114" s="249"/>
      <c r="G114" s="261"/>
      <c r="H114" s="261"/>
      <c r="I114" s="151"/>
    </row>
    <row r="115" spans="2:9" ht="14.4" thickBot="1" x14ac:dyDescent="0.3">
      <c r="B115" s="629" t="s">
        <v>11</v>
      </c>
      <c r="C115" s="630"/>
      <c r="D115" s="287" t="s">
        <v>65</v>
      </c>
      <c r="E115" s="518" t="s">
        <v>67</v>
      </c>
      <c r="F115" s="517" t="s">
        <v>68</v>
      </c>
      <c r="G115" s="826" t="s">
        <v>162</v>
      </c>
      <c r="H115" s="827"/>
      <c r="I115" s="152"/>
    </row>
    <row r="116" spans="2:9" s="389" customFormat="1" ht="13.95" customHeight="1" x14ac:dyDescent="0.25">
      <c r="B116" s="886" t="s">
        <v>165</v>
      </c>
      <c r="C116" s="887"/>
      <c r="D116" s="516" t="s">
        <v>85</v>
      </c>
      <c r="E116" s="515">
        <v>1</v>
      </c>
      <c r="F116" s="514">
        <v>998279.88140234957</v>
      </c>
      <c r="G116" s="888">
        <f>+F116*0.19</f>
        <v>189673.17746644642</v>
      </c>
      <c r="H116" s="889"/>
      <c r="I116" s="513"/>
    </row>
    <row r="117" spans="2:9" ht="14.4" thickBot="1" x14ac:dyDescent="0.3">
      <c r="B117" s="605"/>
      <c r="C117" s="606"/>
      <c r="D117" s="278"/>
      <c r="E117" s="237"/>
      <c r="F117" s="294"/>
      <c r="G117" s="824"/>
      <c r="H117" s="825"/>
      <c r="I117" s="259"/>
    </row>
    <row r="118" spans="2:9" ht="14.4" thickBot="1" x14ac:dyDescent="0.3">
      <c r="B118" s="148"/>
      <c r="C118" s="132"/>
      <c r="D118" s="129"/>
      <c r="E118" s="211"/>
      <c r="F118" s="249"/>
      <c r="G118" s="554" t="s">
        <v>71</v>
      </c>
      <c r="H118" s="555"/>
      <c r="I118" s="150">
        <f>+SUM(F116:H116)</f>
        <v>1187953.0588687961</v>
      </c>
    </row>
    <row r="119" spans="2:9" ht="14.4" thickBot="1" x14ac:dyDescent="0.3">
      <c r="B119" s="128" t="s">
        <v>74</v>
      </c>
      <c r="C119" s="132"/>
      <c r="D119" s="129"/>
      <c r="E119" s="211"/>
      <c r="F119" s="249"/>
      <c r="G119" s="132"/>
      <c r="H119" s="132"/>
      <c r="I119" s="151"/>
    </row>
    <row r="120" spans="2:9" x14ac:dyDescent="0.25">
      <c r="B120" s="629" t="s">
        <v>11</v>
      </c>
      <c r="C120" s="630"/>
      <c r="D120" s="275" t="s">
        <v>65</v>
      </c>
      <c r="E120" s="512" t="s">
        <v>75</v>
      </c>
      <c r="F120" s="275" t="s">
        <v>76</v>
      </c>
      <c r="G120" s="630" t="s">
        <v>77</v>
      </c>
      <c r="H120" s="631"/>
      <c r="I120" s="162"/>
    </row>
    <row r="121" spans="2:9" ht="14.4" thickBot="1" x14ac:dyDescent="0.3">
      <c r="B121" s="579"/>
      <c r="C121" s="580"/>
      <c r="D121" s="145"/>
      <c r="E121" s="247"/>
      <c r="F121" s="171"/>
      <c r="G121" s="816"/>
      <c r="H121" s="817"/>
      <c r="I121" s="151"/>
    </row>
    <row r="122" spans="2:9" ht="14.4" thickBot="1" x14ac:dyDescent="0.3">
      <c r="B122" s="169"/>
      <c r="C122" s="132"/>
      <c r="D122" s="129"/>
      <c r="E122" s="211"/>
      <c r="F122" s="249"/>
      <c r="G122" s="554" t="s">
        <v>71</v>
      </c>
      <c r="H122" s="555"/>
      <c r="I122" s="150">
        <f>+SUM(G121:H121)</f>
        <v>0</v>
      </c>
    </row>
    <row r="123" spans="2:9" ht="14.4" thickBot="1" x14ac:dyDescent="0.3">
      <c r="B123" s="128" t="s">
        <v>79</v>
      </c>
      <c r="C123" s="160"/>
      <c r="D123" s="129"/>
      <c r="E123" s="211"/>
      <c r="F123" s="249"/>
      <c r="G123" s="132"/>
      <c r="H123" s="132"/>
      <c r="I123" s="151"/>
    </row>
    <row r="124" spans="2:9" x14ac:dyDescent="0.25">
      <c r="B124" s="533" t="s">
        <v>11</v>
      </c>
      <c r="C124" s="534"/>
      <c r="D124" s="135" t="s">
        <v>65</v>
      </c>
      <c r="E124" s="248" t="s">
        <v>75</v>
      </c>
      <c r="F124" s="135" t="s">
        <v>76</v>
      </c>
      <c r="G124" s="534" t="s">
        <v>77</v>
      </c>
      <c r="H124" s="535"/>
      <c r="I124" s="162"/>
    </row>
    <row r="125" spans="2:9" ht="14.4" thickBot="1" x14ac:dyDescent="0.3">
      <c r="B125" s="576"/>
      <c r="C125" s="577"/>
      <c r="D125" s="166"/>
      <c r="E125" s="251"/>
      <c r="F125" s="250"/>
      <c r="G125" s="577"/>
      <c r="H125" s="578"/>
      <c r="I125" s="151"/>
    </row>
    <row r="126" spans="2:9" ht="14.4" thickBot="1" x14ac:dyDescent="0.3">
      <c r="B126" s="172"/>
      <c r="C126" s="173"/>
      <c r="D126" s="174"/>
      <c r="E126" s="246"/>
      <c r="F126" s="245"/>
      <c r="G126" s="593" t="s">
        <v>71</v>
      </c>
      <c r="H126" s="594"/>
      <c r="I126" s="150">
        <f>+SUM(G125)</f>
        <v>0</v>
      </c>
    </row>
    <row r="127" spans="2:9" ht="14.4" thickBot="1" x14ac:dyDescent="0.3">
      <c r="B127" s="148"/>
      <c r="C127" s="132"/>
      <c r="D127" s="129"/>
      <c r="E127" s="244"/>
      <c r="F127" s="243"/>
      <c r="G127" s="132"/>
      <c r="H127" s="179"/>
      <c r="I127" s="180"/>
    </row>
    <row r="128" spans="2:9" ht="14.4" thickBot="1" x14ac:dyDescent="0.3">
      <c r="B128" s="181"/>
      <c r="C128" s="182"/>
      <c r="D128" s="183"/>
      <c r="E128" s="217"/>
      <c r="F128" s="601" t="s">
        <v>80</v>
      </c>
      <c r="G128" s="601"/>
      <c r="H128" s="602"/>
      <c r="I128" s="511">
        <f>+(SUM(I113:I126))</f>
        <v>1187953.0588687961</v>
      </c>
    </row>
    <row r="129" spans="2:9" ht="15.6" customHeight="1" thickBot="1" x14ac:dyDescent="0.3">
      <c r="B129" s="186"/>
      <c r="C129" s="187"/>
      <c r="D129" s="188"/>
      <c r="E129" s="549" t="s">
        <v>86</v>
      </c>
      <c r="F129" s="550"/>
      <c r="G129" s="550"/>
      <c r="H129" s="550"/>
      <c r="I129" s="203">
        <f>+SUM(I130:I133)</f>
        <v>355791.94113120448</v>
      </c>
    </row>
    <row r="130" spans="2:9" x14ac:dyDescent="0.25">
      <c r="B130" s="196"/>
      <c r="C130" s="197"/>
      <c r="D130" s="193"/>
      <c r="E130" s="551" t="s">
        <v>87</v>
      </c>
      <c r="F130" s="552"/>
      <c r="G130" s="553"/>
      <c r="H130" s="204">
        <v>0.23</v>
      </c>
      <c r="I130" s="205">
        <f>I128*H130</f>
        <v>273229.20353982312</v>
      </c>
    </row>
    <row r="131" spans="2:9" x14ac:dyDescent="0.25">
      <c r="B131" s="196"/>
      <c r="C131" s="197"/>
      <c r="D131" s="193"/>
      <c r="E131" s="521" t="s">
        <v>88</v>
      </c>
      <c r="F131" s="522"/>
      <c r="G131" s="523"/>
      <c r="H131" s="206">
        <v>0.01</v>
      </c>
      <c r="I131" s="207">
        <f>I128*H131</f>
        <v>11879.530588687961</v>
      </c>
    </row>
    <row r="132" spans="2:9" x14ac:dyDescent="0.25">
      <c r="B132" s="196"/>
      <c r="C132" s="197"/>
      <c r="D132" s="193"/>
      <c r="E132" s="521" t="s">
        <v>89</v>
      </c>
      <c r="F132" s="522"/>
      <c r="G132" s="523"/>
      <c r="H132" s="206">
        <v>0.05</v>
      </c>
      <c r="I132" s="207">
        <f>I128*H132</f>
        <v>59397.652943439811</v>
      </c>
    </row>
    <row r="133" spans="2:9" ht="14.4" thickBot="1" x14ac:dyDescent="0.3">
      <c r="B133" s="196"/>
      <c r="C133" s="197"/>
      <c r="D133" s="193"/>
      <c r="E133" s="544" t="s">
        <v>90</v>
      </c>
      <c r="F133" s="545"/>
      <c r="G133" s="546"/>
      <c r="H133" s="209">
        <v>0.19</v>
      </c>
      <c r="I133" s="207">
        <f>H133*I132</f>
        <v>11285.554059253564</v>
      </c>
    </row>
    <row r="134" spans="2:9" ht="14.4" thickBot="1" x14ac:dyDescent="0.3">
      <c r="B134" s="196"/>
      <c r="C134" s="197"/>
      <c r="D134" s="193"/>
      <c r="E134" s="547" t="s">
        <v>91</v>
      </c>
      <c r="F134" s="548"/>
      <c r="G134" s="548"/>
      <c r="H134" s="548"/>
      <c r="I134" s="210">
        <f>ROUND(I128+I129,0)</f>
        <v>1543745</v>
      </c>
    </row>
    <row r="135" spans="2:9" x14ac:dyDescent="0.25">
      <c r="B135" s="196"/>
      <c r="C135" s="197"/>
      <c r="D135" s="193"/>
      <c r="E135" s="246"/>
      <c r="F135" s="149"/>
      <c r="G135" s="149"/>
      <c r="H135" s="149"/>
      <c r="I135" s="189"/>
    </row>
    <row r="136" spans="2:9" x14ac:dyDescent="0.25">
      <c r="B136" s="196"/>
      <c r="C136" s="197"/>
      <c r="D136" s="193"/>
      <c r="E136" s="211"/>
      <c r="F136" s="212"/>
      <c r="G136" s="212"/>
      <c r="H136" s="212"/>
      <c r="I136" s="213"/>
    </row>
    <row r="137" spans="2:9" x14ac:dyDescent="0.25">
      <c r="B137" s="191"/>
      <c r="C137" s="192"/>
      <c r="D137" s="193"/>
      <c r="E137" s="211"/>
      <c r="F137" s="194"/>
      <c r="G137" s="194"/>
      <c r="H137" s="194"/>
      <c r="I137" s="195"/>
    </row>
    <row r="138" spans="2:9" x14ac:dyDescent="0.25">
      <c r="B138" s="196" t="s">
        <v>81</v>
      </c>
      <c r="C138" s="197"/>
      <c r="D138" s="193"/>
      <c r="E138" s="211"/>
      <c r="F138" s="632" t="s">
        <v>82</v>
      </c>
      <c r="G138" s="632"/>
      <c r="H138" s="632"/>
      <c r="I138" s="633"/>
    </row>
    <row r="139" spans="2:9" ht="14.4" thickBot="1" x14ac:dyDescent="0.3">
      <c r="B139" s="181" t="s">
        <v>83</v>
      </c>
      <c r="C139" s="182"/>
      <c r="D139" s="183"/>
      <c r="E139" s="242"/>
      <c r="F139" s="570" t="s">
        <v>84</v>
      </c>
      <c r="G139" s="570"/>
      <c r="H139" s="570"/>
      <c r="I139" s="571"/>
    </row>
    <row r="140" spans="2:9" ht="14.4" thickBot="1" x14ac:dyDescent="0.3"/>
    <row r="141" spans="2:9" ht="13.95" customHeight="1" x14ac:dyDescent="0.25">
      <c r="B141" s="560" t="str">
        <f>+'[2]2- COMP BASICA'!$B$2</f>
        <v>REPARACIONES LOCATIVAS LABORATORIO GENETICA REGIONAL NOR OCCIDENTE DEL INSTITUTO NACIONAL DE MEDICINA LEGAL Y CIENCIAS FORENSES.</v>
      </c>
      <c r="C141" s="561"/>
      <c r="D141" s="561"/>
      <c r="E141" s="561"/>
      <c r="F141" s="561"/>
      <c r="G141" s="561"/>
      <c r="H141" s="271" t="s">
        <v>62</v>
      </c>
      <c r="I141" s="270" t="str">
        <f>+'[2]BASE DEL PRESUPUESTO'!$D$166</f>
        <v>MOBILIARIO</v>
      </c>
    </row>
    <row r="142" spans="2:9" x14ac:dyDescent="0.25">
      <c r="B142" s="562"/>
      <c r="C142" s="563"/>
      <c r="D142" s="563"/>
      <c r="E142" s="563"/>
      <c r="F142" s="563"/>
      <c r="G142" s="563"/>
      <c r="H142" s="269" t="s">
        <v>63</v>
      </c>
      <c r="I142" s="268" t="str">
        <f>+'[2]BASE DEL PRESUPUESTO'!$C$171</f>
        <v>12.5</v>
      </c>
    </row>
    <row r="143" spans="2:9" ht="39.75" customHeight="1" thickBot="1" x14ac:dyDescent="0.3">
      <c r="B143" s="267" t="s">
        <v>64</v>
      </c>
      <c r="C143" s="564" t="str">
        <f>+'[2]BASE DEL PRESUPUESTO'!$D$171</f>
        <v>Suministro e instalación de GABINETE INFERIOR PARA MÓDULO DE LAVADO. Dimensiones: 70 x 66 x 88 cm (Ancho x Fondo x Alto). ALISTAMIENTO, LIMPIEZA 1, LIMPIEZA 2, EXTRACCION RO</v>
      </c>
      <c r="D143" s="565"/>
      <c r="E143" s="565"/>
      <c r="F143" s="565"/>
      <c r="G143" s="565"/>
      <c r="H143" s="266" t="s">
        <v>65</v>
      </c>
      <c r="I143" s="265" t="str">
        <f>+'[2]BASE DEL PRESUPUESTO'!$E$171</f>
        <v>UND</v>
      </c>
    </row>
    <row r="144" spans="2:9" x14ac:dyDescent="0.25">
      <c r="B144" s="264"/>
      <c r="C144" s="129"/>
      <c r="D144" s="129"/>
      <c r="E144" s="263"/>
      <c r="F144" s="262"/>
      <c r="G144" s="129"/>
      <c r="H144" s="129"/>
      <c r="I144" s="144"/>
    </row>
    <row r="145" spans="2:9" ht="14.4" thickBot="1" x14ac:dyDescent="0.3">
      <c r="B145" s="128" t="s">
        <v>66</v>
      </c>
      <c r="C145" s="129"/>
      <c r="D145" s="129"/>
      <c r="E145" s="211"/>
      <c r="F145" s="249"/>
      <c r="G145" s="132"/>
      <c r="H145" s="132"/>
      <c r="I145" s="133"/>
    </row>
    <row r="146" spans="2:9" x14ac:dyDescent="0.25">
      <c r="B146" s="533" t="s">
        <v>11</v>
      </c>
      <c r="C146" s="534"/>
      <c r="D146" s="135" t="s">
        <v>65</v>
      </c>
      <c r="E146" s="255" t="s">
        <v>67</v>
      </c>
      <c r="F146" s="248" t="s">
        <v>68</v>
      </c>
      <c r="G146" s="534" t="s">
        <v>69</v>
      </c>
      <c r="H146" s="535"/>
      <c r="I146" s="138"/>
    </row>
    <row r="147" spans="2:9" ht="14.4" thickBot="1" x14ac:dyDescent="0.3">
      <c r="B147" s="568"/>
      <c r="C147" s="569"/>
      <c r="D147" s="145"/>
      <c r="E147" s="208"/>
      <c r="F147" s="256"/>
      <c r="G147" s="661"/>
      <c r="H147" s="662"/>
      <c r="I147" s="133"/>
    </row>
    <row r="148" spans="2:9" ht="14.4" thickBot="1" x14ac:dyDescent="0.3">
      <c r="B148" s="148"/>
      <c r="C148" s="132"/>
      <c r="D148" s="129"/>
      <c r="E148" s="211"/>
      <c r="F148" s="249"/>
      <c r="G148" s="655" t="s">
        <v>71</v>
      </c>
      <c r="H148" s="656"/>
      <c r="I148" s="150">
        <f>+SUM(G147:H147)</f>
        <v>0</v>
      </c>
    </row>
    <row r="149" spans="2:9" ht="14.4" thickBot="1" x14ac:dyDescent="0.3">
      <c r="B149" s="128" t="s">
        <v>72</v>
      </c>
      <c r="C149" s="132"/>
      <c r="D149" s="129"/>
      <c r="E149" s="211"/>
      <c r="F149" s="249"/>
      <c r="G149" s="261"/>
      <c r="H149" s="261"/>
      <c r="I149" s="151"/>
    </row>
    <row r="150" spans="2:9" ht="14.4" thickBot="1" x14ac:dyDescent="0.3">
      <c r="B150" s="629" t="s">
        <v>11</v>
      </c>
      <c r="C150" s="630"/>
      <c r="D150" s="287" t="s">
        <v>65</v>
      </c>
      <c r="E150" s="518" t="s">
        <v>67</v>
      </c>
      <c r="F150" s="517" t="s">
        <v>68</v>
      </c>
      <c r="G150" s="826" t="s">
        <v>162</v>
      </c>
      <c r="H150" s="827"/>
      <c r="I150" s="152"/>
    </row>
    <row r="151" spans="2:9" s="389" customFormat="1" ht="13.95" customHeight="1" x14ac:dyDescent="0.25">
      <c r="B151" s="886" t="s">
        <v>165</v>
      </c>
      <c r="C151" s="887"/>
      <c r="D151" s="516" t="s">
        <v>85</v>
      </c>
      <c r="E151" s="515">
        <v>1</v>
      </c>
      <c r="F151" s="514">
        <v>998279.88140235003</v>
      </c>
      <c r="G151" s="888">
        <f>+F151*0.19</f>
        <v>189673.1774664465</v>
      </c>
      <c r="H151" s="889"/>
      <c r="I151" s="513"/>
    </row>
    <row r="152" spans="2:9" ht="14.4" thickBot="1" x14ac:dyDescent="0.3">
      <c r="B152" s="605"/>
      <c r="C152" s="606"/>
      <c r="D152" s="278"/>
      <c r="E152" s="237"/>
      <c r="F152" s="294"/>
      <c r="G152" s="824"/>
      <c r="H152" s="825"/>
      <c r="I152" s="259"/>
    </row>
    <row r="153" spans="2:9" ht="14.4" thickBot="1" x14ac:dyDescent="0.3">
      <c r="B153" s="148"/>
      <c r="C153" s="132"/>
      <c r="D153" s="129"/>
      <c r="E153" s="211"/>
      <c r="F153" s="249"/>
      <c r="G153" s="554" t="s">
        <v>71</v>
      </c>
      <c r="H153" s="555"/>
      <c r="I153" s="150">
        <f>+SUM(F151:H151)</f>
        <v>1187953.0588687966</v>
      </c>
    </row>
    <row r="154" spans="2:9" ht="14.4" thickBot="1" x14ac:dyDescent="0.3">
      <c r="B154" s="128" t="s">
        <v>74</v>
      </c>
      <c r="C154" s="132"/>
      <c r="D154" s="129"/>
      <c r="E154" s="211"/>
      <c r="F154" s="249"/>
      <c r="G154" s="132"/>
      <c r="H154" s="132"/>
      <c r="I154" s="151"/>
    </row>
    <row r="155" spans="2:9" x14ac:dyDescent="0.25">
      <c r="B155" s="629" t="s">
        <v>11</v>
      </c>
      <c r="C155" s="630"/>
      <c r="D155" s="275" t="s">
        <v>65</v>
      </c>
      <c r="E155" s="512" t="s">
        <v>75</v>
      </c>
      <c r="F155" s="275" t="s">
        <v>76</v>
      </c>
      <c r="G155" s="630" t="s">
        <v>77</v>
      </c>
      <c r="H155" s="631"/>
      <c r="I155" s="162"/>
    </row>
    <row r="156" spans="2:9" ht="14.4" thickBot="1" x14ac:dyDescent="0.3">
      <c r="B156" s="579"/>
      <c r="C156" s="580"/>
      <c r="D156" s="145"/>
      <c r="E156" s="247"/>
      <c r="F156" s="171"/>
      <c r="G156" s="816"/>
      <c r="H156" s="817"/>
      <c r="I156" s="151"/>
    </row>
    <row r="157" spans="2:9" ht="14.4" thickBot="1" x14ac:dyDescent="0.3">
      <c r="B157" s="169"/>
      <c r="C157" s="132"/>
      <c r="D157" s="129"/>
      <c r="E157" s="211"/>
      <c r="F157" s="249"/>
      <c r="G157" s="554" t="s">
        <v>71</v>
      </c>
      <c r="H157" s="555"/>
      <c r="I157" s="150">
        <f>+SUM(G156:H156)</f>
        <v>0</v>
      </c>
    </row>
    <row r="158" spans="2:9" ht="14.4" thickBot="1" x14ac:dyDescent="0.3">
      <c r="B158" s="128" t="s">
        <v>79</v>
      </c>
      <c r="C158" s="160"/>
      <c r="D158" s="129"/>
      <c r="E158" s="211"/>
      <c r="F158" s="249"/>
      <c r="G158" s="132"/>
      <c r="H158" s="132"/>
      <c r="I158" s="151"/>
    </row>
    <row r="159" spans="2:9" x14ac:dyDescent="0.25">
      <c r="B159" s="533" t="s">
        <v>11</v>
      </c>
      <c r="C159" s="534"/>
      <c r="D159" s="135" t="s">
        <v>65</v>
      </c>
      <c r="E159" s="248" t="s">
        <v>75</v>
      </c>
      <c r="F159" s="135" t="s">
        <v>76</v>
      </c>
      <c r="G159" s="534" t="s">
        <v>77</v>
      </c>
      <c r="H159" s="535"/>
      <c r="I159" s="162"/>
    </row>
    <row r="160" spans="2:9" ht="14.4" thickBot="1" x14ac:dyDescent="0.3">
      <c r="B160" s="576"/>
      <c r="C160" s="577"/>
      <c r="D160" s="166"/>
      <c r="E160" s="251"/>
      <c r="F160" s="250"/>
      <c r="G160" s="577"/>
      <c r="H160" s="578"/>
      <c r="I160" s="151"/>
    </row>
    <row r="161" spans="2:9" ht="14.4" thickBot="1" x14ac:dyDescent="0.3">
      <c r="B161" s="172"/>
      <c r="C161" s="173"/>
      <c r="D161" s="174"/>
      <c r="E161" s="246"/>
      <c r="F161" s="245"/>
      <c r="G161" s="593" t="s">
        <v>71</v>
      </c>
      <c r="H161" s="594"/>
      <c r="I161" s="150">
        <f>+SUM(G160)</f>
        <v>0</v>
      </c>
    </row>
    <row r="162" spans="2:9" ht="14.4" thickBot="1" x14ac:dyDescent="0.3">
      <c r="B162" s="148"/>
      <c r="C162" s="132"/>
      <c r="D162" s="129"/>
      <c r="E162" s="244"/>
      <c r="F162" s="243"/>
      <c r="G162" s="132"/>
      <c r="H162" s="179"/>
      <c r="I162" s="180"/>
    </row>
    <row r="163" spans="2:9" ht="14.4" thickBot="1" x14ac:dyDescent="0.3">
      <c r="B163" s="181"/>
      <c r="C163" s="182"/>
      <c r="D163" s="183"/>
      <c r="E163" s="217"/>
      <c r="F163" s="601" t="s">
        <v>80</v>
      </c>
      <c r="G163" s="601"/>
      <c r="H163" s="602"/>
      <c r="I163" s="511">
        <f>+(SUM(I148:I161))</f>
        <v>1187953.0588687966</v>
      </c>
    </row>
    <row r="164" spans="2:9" ht="15.6" customHeight="1" thickBot="1" x14ac:dyDescent="0.3">
      <c r="B164" s="186"/>
      <c r="C164" s="187"/>
      <c r="D164" s="188"/>
      <c r="E164" s="549" t="s">
        <v>86</v>
      </c>
      <c r="F164" s="550"/>
      <c r="G164" s="550"/>
      <c r="H164" s="550"/>
      <c r="I164" s="203">
        <f>+SUM(I165:I168)</f>
        <v>355791.9411312046</v>
      </c>
    </row>
    <row r="165" spans="2:9" x14ac:dyDescent="0.25">
      <c r="B165" s="196"/>
      <c r="C165" s="197"/>
      <c r="D165" s="193"/>
      <c r="E165" s="551" t="s">
        <v>87</v>
      </c>
      <c r="F165" s="552"/>
      <c r="G165" s="553"/>
      <c r="H165" s="204">
        <v>0.23</v>
      </c>
      <c r="I165" s="205">
        <f>I163*H165</f>
        <v>273229.20353982324</v>
      </c>
    </row>
    <row r="166" spans="2:9" x14ac:dyDescent="0.25">
      <c r="B166" s="196"/>
      <c r="C166" s="197"/>
      <c r="D166" s="193"/>
      <c r="E166" s="521" t="s">
        <v>88</v>
      </c>
      <c r="F166" s="522"/>
      <c r="G166" s="523"/>
      <c r="H166" s="206">
        <v>0.01</v>
      </c>
      <c r="I166" s="207">
        <f>I163*H166</f>
        <v>11879.530588687965</v>
      </c>
    </row>
    <row r="167" spans="2:9" x14ac:dyDescent="0.25">
      <c r="B167" s="196"/>
      <c r="C167" s="197"/>
      <c r="D167" s="193"/>
      <c r="E167" s="521" t="s">
        <v>89</v>
      </c>
      <c r="F167" s="522"/>
      <c r="G167" s="523"/>
      <c r="H167" s="206">
        <v>0.05</v>
      </c>
      <c r="I167" s="207">
        <f>I163*H167</f>
        <v>59397.652943439833</v>
      </c>
    </row>
    <row r="168" spans="2:9" ht="14.4" thickBot="1" x14ac:dyDescent="0.3">
      <c r="B168" s="196"/>
      <c r="C168" s="197"/>
      <c r="D168" s="193"/>
      <c r="E168" s="544" t="s">
        <v>90</v>
      </c>
      <c r="F168" s="545"/>
      <c r="G168" s="546"/>
      <c r="H168" s="209">
        <v>0.19</v>
      </c>
      <c r="I168" s="207">
        <f>H168*I167</f>
        <v>11285.554059253569</v>
      </c>
    </row>
    <row r="169" spans="2:9" ht="14.4" thickBot="1" x14ac:dyDescent="0.3">
      <c r="B169" s="196"/>
      <c r="C169" s="197"/>
      <c r="D169" s="193"/>
      <c r="E169" s="547" t="s">
        <v>91</v>
      </c>
      <c r="F169" s="548"/>
      <c r="G169" s="548"/>
      <c r="H169" s="548"/>
      <c r="I169" s="210">
        <f>ROUND(I163+I164,0)</f>
        <v>1543745</v>
      </c>
    </row>
    <row r="170" spans="2:9" x14ac:dyDescent="0.25">
      <c r="B170" s="196"/>
      <c r="C170" s="197"/>
      <c r="D170" s="193"/>
      <c r="E170" s="246"/>
      <c r="F170" s="149"/>
      <c r="G170" s="149"/>
      <c r="H170" s="149"/>
      <c r="I170" s="189"/>
    </row>
    <row r="171" spans="2:9" x14ac:dyDescent="0.25">
      <c r="B171" s="196"/>
      <c r="C171" s="197"/>
      <c r="D171" s="193"/>
      <c r="E171" s="211"/>
      <c r="F171" s="212"/>
      <c r="G171" s="212"/>
      <c r="H171" s="212"/>
      <c r="I171" s="213"/>
    </row>
    <row r="172" spans="2:9" x14ac:dyDescent="0.25">
      <c r="B172" s="191"/>
      <c r="C172" s="192"/>
      <c r="D172" s="193"/>
      <c r="E172" s="211"/>
      <c r="F172" s="194"/>
      <c r="G172" s="194"/>
      <c r="H172" s="194"/>
      <c r="I172" s="195"/>
    </row>
    <row r="173" spans="2:9" x14ac:dyDescent="0.25">
      <c r="B173" s="196" t="s">
        <v>81</v>
      </c>
      <c r="C173" s="197"/>
      <c r="D173" s="193"/>
      <c r="E173" s="211"/>
      <c r="F173" s="632" t="s">
        <v>82</v>
      </c>
      <c r="G173" s="632"/>
      <c r="H173" s="632"/>
      <c r="I173" s="633"/>
    </row>
    <row r="174" spans="2:9" ht="14.4" thickBot="1" x14ac:dyDescent="0.3">
      <c r="B174" s="181" t="s">
        <v>83</v>
      </c>
      <c r="C174" s="182"/>
      <c r="D174" s="183"/>
      <c r="E174" s="242"/>
      <c r="F174" s="570" t="s">
        <v>84</v>
      </c>
      <c r="G174" s="570"/>
      <c r="H174" s="570"/>
      <c r="I174" s="571"/>
    </row>
    <row r="175" spans="2:9" ht="14.4" thickBot="1" x14ac:dyDescent="0.3"/>
    <row r="176" spans="2:9" ht="13.95" customHeight="1" x14ac:dyDescent="0.25">
      <c r="B176" s="560" t="str">
        <f>+'[2]2- COMP BASICA'!$B$2</f>
        <v>REPARACIONES LOCATIVAS LABORATORIO GENETICA REGIONAL NOR OCCIDENTE DEL INSTITUTO NACIONAL DE MEDICINA LEGAL Y CIENCIAS FORENSES.</v>
      </c>
      <c r="C176" s="561"/>
      <c r="D176" s="561"/>
      <c r="E176" s="561"/>
      <c r="F176" s="561"/>
      <c r="G176" s="561"/>
      <c r="H176" s="271" t="s">
        <v>62</v>
      </c>
      <c r="I176" s="270" t="str">
        <f>+'[2]BASE DEL PRESUPUESTO'!$D$166</f>
        <v>MOBILIARIO</v>
      </c>
    </row>
    <row r="177" spans="2:9" x14ac:dyDescent="0.25">
      <c r="B177" s="562"/>
      <c r="C177" s="563"/>
      <c r="D177" s="563"/>
      <c r="E177" s="563"/>
      <c r="F177" s="563"/>
      <c r="G177" s="563"/>
      <c r="H177" s="269" t="s">
        <v>63</v>
      </c>
      <c r="I177" s="268" t="str">
        <f>+'[2]BASE DEL PRESUPUESTO'!$C$172</f>
        <v>12.6</v>
      </c>
    </row>
    <row r="178" spans="2:9" ht="39.75" customHeight="1" thickBot="1" x14ac:dyDescent="0.3">
      <c r="B178" s="267" t="s">
        <v>64</v>
      </c>
      <c r="C178" s="564" t="str">
        <f>+'[2]BASE DEL PRESUPUESTO'!$D$172</f>
        <v>Suministro e instalación de POCETA PARA LABORATORIO. Dimensiones: 55 x 45 x 31 cm (Ancho x Fondo x Profundidad). ALISTAMIENTO, LIMPIEZA 1, LIMPIEZA 2, EXTRACCION DE FLUIDOS, EXTRACCION RO, AMPLIFICADOS, PRE SOLUCIONES, LAVADO</v>
      </c>
      <c r="D178" s="565"/>
      <c r="E178" s="565"/>
      <c r="F178" s="565"/>
      <c r="G178" s="565"/>
      <c r="H178" s="266" t="s">
        <v>65</v>
      </c>
      <c r="I178" s="265" t="str">
        <f>+'[2]BASE DEL PRESUPUESTO'!$E$172</f>
        <v>UND</v>
      </c>
    </row>
    <row r="179" spans="2:9" x14ac:dyDescent="0.25">
      <c r="B179" s="264"/>
      <c r="C179" s="129"/>
      <c r="D179" s="129"/>
      <c r="E179" s="263"/>
      <c r="F179" s="262"/>
      <c r="G179" s="129"/>
      <c r="H179" s="129"/>
      <c r="I179" s="144"/>
    </row>
    <row r="180" spans="2:9" ht="14.4" thickBot="1" x14ac:dyDescent="0.3">
      <c r="B180" s="128" t="s">
        <v>66</v>
      </c>
      <c r="C180" s="129"/>
      <c r="D180" s="129"/>
      <c r="E180" s="211"/>
      <c r="F180" s="249"/>
      <c r="G180" s="132"/>
      <c r="H180" s="132"/>
      <c r="I180" s="133"/>
    </row>
    <row r="181" spans="2:9" x14ac:dyDescent="0.25">
      <c r="B181" s="533" t="s">
        <v>11</v>
      </c>
      <c r="C181" s="534"/>
      <c r="D181" s="135" t="s">
        <v>65</v>
      </c>
      <c r="E181" s="255" t="s">
        <v>67</v>
      </c>
      <c r="F181" s="248" t="s">
        <v>68</v>
      </c>
      <c r="G181" s="534" t="s">
        <v>69</v>
      </c>
      <c r="H181" s="535"/>
      <c r="I181" s="138"/>
    </row>
    <row r="182" spans="2:9" ht="14.4" thickBot="1" x14ac:dyDescent="0.3">
      <c r="B182" s="568"/>
      <c r="C182" s="569"/>
      <c r="D182" s="145"/>
      <c r="E182" s="208"/>
      <c r="F182" s="256"/>
      <c r="G182" s="661"/>
      <c r="H182" s="662"/>
      <c r="I182" s="133"/>
    </row>
    <row r="183" spans="2:9" ht="14.4" thickBot="1" x14ac:dyDescent="0.3">
      <c r="B183" s="148"/>
      <c r="C183" s="132"/>
      <c r="D183" s="129"/>
      <c r="E183" s="211"/>
      <c r="F183" s="249"/>
      <c r="G183" s="655" t="s">
        <v>71</v>
      </c>
      <c r="H183" s="656"/>
      <c r="I183" s="150">
        <f>+SUM(G182:H182)</f>
        <v>0</v>
      </c>
    </row>
    <row r="184" spans="2:9" ht="14.4" thickBot="1" x14ac:dyDescent="0.3">
      <c r="B184" s="128" t="s">
        <v>72</v>
      </c>
      <c r="C184" s="132"/>
      <c r="D184" s="129"/>
      <c r="E184" s="211"/>
      <c r="F184" s="249"/>
      <c r="G184" s="261"/>
      <c r="H184" s="261"/>
      <c r="I184" s="151"/>
    </row>
    <row r="185" spans="2:9" ht="14.4" thickBot="1" x14ac:dyDescent="0.3">
      <c r="B185" s="629" t="s">
        <v>11</v>
      </c>
      <c r="C185" s="630"/>
      <c r="D185" s="287" t="s">
        <v>65</v>
      </c>
      <c r="E185" s="518" t="s">
        <v>67</v>
      </c>
      <c r="F185" s="517" t="s">
        <v>68</v>
      </c>
      <c r="G185" s="826" t="s">
        <v>162</v>
      </c>
      <c r="H185" s="827"/>
      <c r="I185" s="152"/>
    </row>
    <row r="186" spans="2:9" s="389" customFormat="1" ht="13.95" customHeight="1" x14ac:dyDescent="0.25">
      <c r="B186" s="886" t="s">
        <v>175</v>
      </c>
      <c r="C186" s="887"/>
      <c r="D186" s="516" t="s">
        <v>85</v>
      </c>
      <c r="E186" s="515">
        <v>1</v>
      </c>
      <c r="F186" s="514">
        <v>675859.8168009026</v>
      </c>
      <c r="G186" s="888">
        <f>+F186*0.19</f>
        <v>128413.36519217149</v>
      </c>
      <c r="H186" s="889"/>
      <c r="I186" s="513"/>
    </row>
    <row r="187" spans="2:9" ht="14.4" thickBot="1" x14ac:dyDescent="0.3">
      <c r="B187" s="605"/>
      <c r="C187" s="606"/>
      <c r="D187" s="278"/>
      <c r="E187" s="237"/>
      <c r="F187" s="294"/>
      <c r="G187" s="824"/>
      <c r="H187" s="825"/>
      <c r="I187" s="259"/>
    </row>
    <row r="188" spans="2:9" ht="14.4" thickBot="1" x14ac:dyDescent="0.3">
      <c r="B188" s="148"/>
      <c r="C188" s="132"/>
      <c r="D188" s="129"/>
      <c r="E188" s="211"/>
      <c r="F188" s="249"/>
      <c r="G188" s="554" t="s">
        <v>71</v>
      </c>
      <c r="H188" s="555"/>
      <c r="I188" s="150">
        <f>+SUM(F186:H186)</f>
        <v>804273.18199307413</v>
      </c>
    </row>
    <row r="189" spans="2:9" ht="14.4" thickBot="1" x14ac:dyDescent="0.3">
      <c r="B189" s="128" t="s">
        <v>74</v>
      </c>
      <c r="C189" s="132"/>
      <c r="D189" s="129"/>
      <c r="E189" s="211"/>
      <c r="F189" s="249"/>
      <c r="G189" s="132"/>
      <c r="H189" s="132"/>
      <c r="I189" s="151"/>
    </row>
    <row r="190" spans="2:9" x14ac:dyDescent="0.25">
      <c r="B190" s="629" t="s">
        <v>11</v>
      </c>
      <c r="C190" s="630"/>
      <c r="D190" s="275" t="s">
        <v>65</v>
      </c>
      <c r="E190" s="512" t="s">
        <v>75</v>
      </c>
      <c r="F190" s="275" t="s">
        <v>76</v>
      </c>
      <c r="G190" s="630" t="s">
        <v>77</v>
      </c>
      <c r="H190" s="631"/>
      <c r="I190" s="162"/>
    </row>
    <row r="191" spans="2:9" ht="14.4" thickBot="1" x14ac:dyDescent="0.3">
      <c r="B191" s="579"/>
      <c r="C191" s="580"/>
      <c r="D191" s="145"/>
      <c r="E191" s="247"/>
      <c r="F191" s="171"/>
      <c r="G191" s="816"/>
      <c r="H191" s="817"/>
      <c r="I191" s="151"/>
    </row>
    <row r="192" spans="2:9" ht="14.4" thickBot="1" x14ac:dyDescent="0.3">
      <c r="B192" s="169"/>
      <c r="C192" s="132"/>
      <c r="D192" s="129"/>
      <c r="E192" s="211"/>
      <c r="F192" s="249"/>
      <c r="G192" s="554" t="s">
        <v>71</v>
      </c>
      <c r="H192" s="555"/>
      <c r="I192" s="150">
        <f>+SUM(G191:H191)</f>
        <v>0</v>
      </c>
    </row>
    <row r="193" spans="2:9" ht="14.4" thickBot="1" x14ac:dyDescent="0.3">
      <c r="B193" s="128" t="s">
        <v>79</v>
      </c>
      <c r="C193" s="160"/>
      <c r="D193" s="129"/>
      <c r="E193" s="211"/>
      <c r="F193" s="249"/>
      <c r="G193" s="132"/>
      <c r="H193" s="132"/>
      <c r="I193" s="151"/>
    </row>
    <row r="194" spans="2:9" x14ac:dyDescent="0.25">
      <c r="B194" s="533" t="s">
        <v>11</v>
      </c>
      <c r="C194" s="534"/>
      <c r="D194" s="135" t="s">
        <v>65</v>
      </c>
      <c r="E194" s="248" t="s">
        <v>75</v>
      </c>
      <c r="F194" s="135" t="s">
        <v>76</v>
      </c>
      <c r="G194" s="534" t="s">
        <v>77</v>
      </c>
      <c r="H194" s="535"/>
      <c r="I194" s="162"/>
    </row>
    <row r="195" spans="2:9" ht="14.4" thickBot="1" x14ac:dyDescent="0.3">
      <c r="B195" s="576"/>
      <c r="C195" s="577"/>
      <c r="D195" s="166"/>
      <c r="E195" s="251"/>
      <c r="F195" s="250"/>
      <c r="G195" s="577"/>
      <c r="H195" s="578"/>
      <c r="I195" s="151"/>
    </row>
    <row r="196" spans="2:9" ht="14.4" thickBot="1" x14ac:dyDescent="0.3">
      <c r="B196" s="172"/>
      <c r="C196" s="173"/>
      <c r="D196" s="174"/>
      <c r="E196" s="246"/>
      <c r="F196" s="245"/>
      <c r="G196" s="593" t="s">
        <v>71</v>
      </c>
      <c r="H196" s="594"/>
      <c r="I196" s="150">
        <f>+SUM(G195)</f>
        <v>0</v>
      </c>
    </row>
    <row r="197" spans="2:9" ht="14.4" thickBot="1" x14ac:dyDescent="0.3">
      <c r="B197" s="148"/>
      <c r="C197" s="132"/>
      <c r="D197" s="129"/>
      <c r="E197" s="244"/>
      <c r="F197" s="243"/>
      <c r="G197" s="132"/>
      <c r="H197" s="179"/>
      <c r="I197" s="180"/>
    </row>
    <row r="198" spans="2:9" ht="14.4" thickBot="1" x14ac:dyDescent="0.3">
      <c r="B198" s="181"/>
      <c r="C198" s="182"/>
      <c r="D198" s="183"/>
      <c r="E198" s="217"/>
      <c r="F198" s="601" t="s">
        <v>80</v>
      </c>
      <c r="G198" s="601"/>
      <c r="H198" s="602"/>
      <c r="I198" s="511">
        <f>+(SUM(I183:I196))</f>
        <v>804273.18199307413</v>
      </c>
    </row>
    <row r="199" spans="2:9" ht="15.6" customHeight="1" thickBot="1" x14ac:dyDescent="0.3">
      <c r="B199" s="186"/>
      <c r="C199" s="187"/>
      <c r="D199" s="188"/>
      <c r="E199" s="549" t="s">
        <v>86</v>
      </c>
      <c r="F199" s="550"/>
      <c r="G199" s="550"/>
      <c r="H199" s="550"/>
      <c r="I199" s="203">
        <f>+SUM(I200:I203)</f>
        <v>240879.81800692572</v>
      </c>
    </row>
    <row r="200" spans="2:9" x14ac:dyDescent="0.25">
      <c r="B200" s="196"/>
      <c r="C200" s="197"/>
      <c r="D200" s="193"/>
      <c r="E200" s="551" t="s">
        <v>87</v>
      </c>
      <c r="F200" s="552"/>
      <c r="G200" s="553"/>
      <c r="H200" s="204">
        <v>0.23</v>
      </c>
      <c r="I200" s="205">
        <f>I198*H200</f>
        <v>184982.83185840707</v>
      </c>
    </row>
    <row r="201" spans="2:9" x14ac:dyDescent="0.25">
      <c r="B201" s="196"/>
      <c r="C201" s="197"/>
      <c r="D201" s="193"/>
      <c r="E201" s="521" t="s">
        <v>88</v>
      </c>
      <c r="F201" s="522"/>
      <c r="G201" s="523"/>
      <c r="H201" s="206">
        <v>0.01</v>
      </c>
      <c r="I201" s="207">
        <f>I198*H201</f>
        <v>8042.7318199307419</v>
      </c>
    </row>
    <row r="202" spans="2:9" x14ac:dyDescent="0.25">
      <c r="B202" s="196"/>
      <c r="C202" s="197"/>
      <c r="D202" s="193"/>
      <c r="E202" s="521" t="s">
        <v>89</v>
      </c>
      <c r="F202" s="522"/>
      <c r="G202" s="523"/>
      <c r="H202" s="206">
        <v>0.05</v>
      </c>
      <c r="I202" s="207">
        <f>I198*H202</f>
        <v>40213.659099653712</v>
      </c>
    </row>
    <row r="203" spans="2:9" ht="14.4" thickBot="1" x14ac:dyDescent="0.3">
      <c r="B203" s="196"/>
      <c r="C203" s="197"/>
      <c r="D203" s="193"/>
      <c r="E203" s="544" t="s">
        <v>90</v>
      </c>
      <c r="F203" s="545"/>
      <c r="G203" s="546"/>
      <c r="H203" s="209">
        <v>0.19</v>
      </c>
      <c r="I203" s="207">
        <f>H203*I202</f>
        <v>7640.5952289342058</v>
      </c>
    </row>
    <row r="204" spans="2:9" ht="14.4" thickBot="1" x14ac:dyDescent="0.3">
      <c r="B204" s="196"/>
      <c r="C204" s="197"/>
      <c r="D204" s="193"/>
      <c r="E204" s="547" t="s">
        <v>91</v>
      </c>
      <c r="F204" s="548"/>
      <c r="G204" s="548"/>
      <c r="H204" s="548"/>
      <c r="I204" s="210">
        <f>ROUND(I198+I199,0)</f>
        <v>1045153</v>
      </c>
    </row>
    <row r="205" spans="2:9" x14ac:dyDescent="0.25">
      <c r="B205" s="196"/>
      <c r="C205" s="197"/>
      <c r="D205" s="193"/>
      <c r="E205" s="246"/>
      <c r="F205" s="149"/>
      <c r="G205" s="149"/>
      <c r="H205" s="149"/>
      <c r="I205" s="189"/>
    </row>
    <row r="206" spans="2:9" x14ac:dyDescent="0.25">
      <c r="B206" s="196"/>
      <c r="C206" s="197"/>
      <c r="D206" s="193"/>
      <c r="E206" s="211"/>
      <c r="F206" s="212"/>
      <c r="G206" s="212"/>
      <c r="H206" s="212"/>
      <c r="I206" s="213"/>
    </row>
    <row r="207" spans="2:9" x14ac:dyDescent="0.25">
      <c r="B207" s="191"/>
      <c r="C207" s="192"/>
      <c r="D207" s="193"/>
      <c r="E207" s="211"/>
      <c r="F207" s="194"/>
      <c r="G207" s="194"/>
      <c r="H207" s="194"/>
      <c r="I207" s="195"/>
    </row>
    <row r="208" spans="2:9" x14ac:dyDescent="0.25">
      <c r="B208" s="196" t="s">
        <v>81</v>
      </c>
      <c r="C208" s="197"/>
      <c r="D208" s="193"/>
      <c r="E208" s="211"/>
      <c r="F208" s="632" t="s">
        <v>82</v>
      </c>
      <c r="G208" s="632"/>
      <c r="H208" s="632"/>
      <c r="I208" s="633"/>
    </row>
    <row r="209" spans="2:9" ht="14.4" thickBot="1" x14ac:dyDescent="0.3">
      <c r="B209" s="181" t="s">
        <v>83</v>
      </c>
      <c r="C209" s="182"/>
      <c r="D209" s="183"/>
      <c r="E209" s="242"/>
      <c r="F209" s="570" t="s">
        <v>84</v>
      </c>
      <c r="G209" s="570"/>
      <c r="H209" s="570"/>
      <c r="I209" s="571"/>
    </row>
    <row r="210" spans="2:9" ht="14.4" thickBot="1" x14ac:dyDescent="0.3"/>
    <row r="211" spans="2:9" ht="13.95" customHeight="1" x14ac:dyDescent="0.25">
      <c r="B211" s="560" t="str">
        <f>+'[2]2- COMP BASICA'!$B$2</f>
        <v>REPARACIONES LOCATIVAS LABORATORIO GENETICA REGIONAL NOR OCCIDENTE DEL INSTITUTO NACIONAL DE MEDICINA LEGAL Y CIENCIAS FORENSES.</v>
      </c>
      <c r="C211" s="561"/>
      <c r="D211" s="561"/>
      <c r="E211" s="561"/>
      <c r="F211" s="561"/>
      <c r="G211" s="561"/>
      <c r="H211" s="271" t="s">
        <v>62</v>
      </c>
      <c r="I211" s="270" t="str">
        <f>+'[2]BASE DEL PRESUPUESTO'!$D$166</f>
        <v>MOBILIARIO</v>
      </c>
    </row>
    <row r="212" spans="2:9" x14ac:dyDescent="0.25">
      <c r="B212" s="562"/>
      <c r="C212" s="563"/>
      <c r="D212" s="563"/>
      <c r="E212" s="563"/>
      <c r="F212" s="563"/>
      <c r="G212" s="563"/>
      <c r="H212" s="269" t="s">
        <v>63</v>
      </c>
      <c r="I212" s="268" t="str">
        <f>+'[2]BASE DEL PRESUPUESTO'!$C$173</f>
        <v>12.7</v>
      </c>
    </row>
    <row r="213" spans="2:9" ht="39.75" customHeight="1" thickBot="1" x14ac:dyDescent="0.3">
      <c r="B213" s="267" t="s">
        <v>64</v>
      </c>
      <c r="C213" s="564" t="str">
        <f>+'[2]BASE DEL PRESUPUESTO'!$D$173</f>
        <v>Suministro e instalación de GRIFERÍA PARA LABORATORIO. ALISTAMIENTO, LIMPIEZA 1, LIMPIEZA 2, EXTRACCION DE FLUIDOS, EXTRACCION RO, AMPLIFICADOS, PRE SOLUCIONES, LAVADO</v>
      </c>
      <c r="D213" s="565"/>
      <c r="E213" s="565"/>
      <c r="F213" s="565"/>
      <c r="G213" s="565"/>
      <c r="H213" s="266" t="s">
        <v>65</v>
      </c>
      <c r="I213" s="265" t="str">
        <f>+'[2]BASE DEL PRESUPUESTO'!$E$173</f>
        <v>UND</v>
      </c>
    </row>
    <row r="214" spans="2:9" x14ac:dyDescent="0.25">
      <c r="B214" s="264"/>
      <c r="C214" s="129"/>
      <c r="D214" s="129"/>
      <c r="E214" s="263"/>
      <c r="F214" s="262"/>
      <c r="G214" s="129"/>
      <c r="H214" s="129"/>
      <c r="I214" s="144"/>
    </row>
    <row r="215" spans="2:9" ht="14.4" thickBot="1" x14ac:dyDescent="0.3">
      <c r="B215" s="128" t="s">
        <v>66</v>
      </c>
      <c r="C215" s="129"/>
      <c r="D215" s="129"/>
      <c r="E215" s="211"/>
      <c r="F215" s="249"/>
      <c r="G215" s="132"/>
      <c r="H215" s="132"/>
      <c r="I215" s="133"/>
    </row>
    <row r="216" spans="2:9" x14ac:dyDescent="0.25">
      <c r="B216" s="533" t="s">
        <v>11</v>
      </c>
      <c r="C216" s="534"/>
      <c r="D216" s="135" t="s">
        <v>65</v>
      </c>
      <c r="E216" s="255" t="s">
        <v>67</v>
      </c>
      <c r="F216" s="248" t="s">
        <v>68</v>
      </c>
      <c r="G216" s="534" t="s">
        <v>69</v>
      </c>
      <c r="H216" s="535"/>
      <c r="I216" s="138"/>
    </row>
    <row r="217" spans="2:9" ht="14.4" thickBot="1" x14ac:dyDescent="0.3">
      <c r="B217" s="568"/>
      <c r="C217" s="569"/>
      <c r="D217" s="145"/>
      <c r="E217" s="208"/>
      <c r="F217" s="256"/>
      <c r="G217" s="661"/>
      <c r="H217" s="662"/>
      <c r="I217" s="133"/>
    </row>
    <row r="218" spans="2:9" ht="14.4" thickBot="1" x14ac:dyDescent="0.3">
      <c r="B218" s="148"/>
      <c r="C218" s="132"/>
      <c r="D218" s="129"/>
      <c r="E218" s="211"/>
      <c r="F218" s="249"/>
      <c r="G218" s="655" t="s">
        <v>71</v>
      </c>
      <c r="H218" s="656"/>
      <c r="I218" s="150">
        <f>+SUM(G217:H217)</f>
        <v>0</v>
      </c>
    </row>
    <row r="219" spans="2:9" ht="14.4" thickBot="1" x14ac:dyDescent="0.3">
      <c r="B219" s="128" t="s">
        <v>72</v>
      </c>
      <c r="C219" s="132"/>
      <c r="D219" s="129"/>
      <c r="E219" s="211"/>
      <c r="F219" s="249"/>
      <c r="G219" s="261"/>
      <c r="H219" s="261"/>
      <c r="I219" s="151"/>
    </row>
    <row r="220" spans="2:9" ht="14.4" thickBot="1" x14ac:dyDescent="0.3">
      <c r="B220" s="629" t="s">
        <v>11</v>
      </c>
      <c r="C220" s="630"/>
      <c r="D220" s="287" t="s">
        <v>65</v>
      </c>
      <c r="E220" s="518" t="s">
        <v>67</v>
      </c>
      <c r="F220" s="517" t="s">
        <v>68</v>
      </c>
      <c r="G220" s="826" t="s">
        <v>162</v>
      </c>
      <c r="H220" s="827"/>
      <c r="I220" s="152"/>
    </row>
    <row r="221" spans="2:9" s="389" customFormat="1" ht="13.95" customHeight="1" x14ac:dyDescent="0.25">
      <c r="B221" s="886" t="s">
        <v>174</v>
      </c>
      <c r="C221" s="887"/>
      <c r="D221" s="516" t="s">
        <v>85</v>
      </c>
      <c r="E221" s="515">
        <v>1</v>
      </c>
      <c r="F221" s="514">
        <v>257559.95356973092</v>
      </c>
      <c r="G221" s="888">
        <f>+F221*0.19</f>
        <v>48936.391178248872</v>
      </c>
      <c r="H221" s="889"/>
      <c r="I221" s="513"/>
    </row>
    <row r="222" spans="2:9" ht="14.4" thickBot="1" x14ac:dyDescent="0.3">
      <c r="B222" s="605"/>
      <c r="C222" s="606"/>
      <c r="D222" s="278"/>
      <c r="E222" s="237"/>
      <c r="F222" s="294"/>
      <c r="G222" s="824"/>
      <c r="H222" s="825"/>
      <c r="I222" s="259"/>
    </row>
    <row r="223" spans="2:9" ht="14.4" thickBot="1" x14ac:dyDescent="0.3">
      <c r="B223" s="148"/>
      <c r="C223" s="132"/>
      <c r="D223" s="129"/>
      <c r="E223" s="211"/>
      <c r="F223" s="249"/>
      <c r="G223" s="554" t="s">
        <v>71</v>
      </c>
      <c r="H223" s="555"/>
      <c r="I223" s="150">
        <f>+SUM(F221:H221)</f>
        <v>306496.34474797978</v>
      </c>
    </row>
    <row r="224" spans="2:9" ht="14.4" thickBot="1" x14ac:dyDescent="0.3">
      <c r="B224" s="128" t="s">
        <v>74</v>
      </c>
      <c r="C224" s="132"/>
      <c r="D224" s="129"/>
      <c r="E224" s="211"/>
      <c r="F224" s="249"/>
      <c r="G224" s="132"/>
      <c r="H224" s="132"/>
      <c r="I224" s="151"/>
    </row>
    <row r="225" spans="2:9" x14ac:dyDescent="0.25">
      <c r="B225" s="629" t="s">
        <v>11</v>
      </c>
      <c r="C225" s="630"/>
      <c r="D225" s="275" t="s">
        <v>65</v>
      </c>
      <c r="E225" s="512" t="s">
        <v>75</v>
      </c>
      <c r="F225" s="275" t="s">
        <v>76</v>
      </c>
      <c r="G225" s="630" t="s">
        <v>77</v>
      </c>
      <c r="H225" s="631"/>
      <c r="I225" s="162"/>
    </row>
    <row r="226" spans="2:9" ht="14.4" thickBot="1" x14ac:dyDescent="0.3">
      <c r="B226" s="579"/>
      <c r="C226" s="580"/>
      <c r="D226" s="145"/>
      <c r="E226" s="247"/>
      <c r="F226" s="171"/>
      <c r="G226" s="816"/>
      <c r="H226" s="817"/>
      <c r="I226" s="151"/>
    </row>
    <row r="227" spans="2:9" ht="14.4" thickBot="1" x14ac:dyDescent="0.3">
      <c r="B227" s="169"/>
      <c r="C227" s="132"/>
      <c r="D227" s="129"/>
      <c r="E227" s="211"/>
      <c r="F227" s="249"/>
      <c r="G227" s="554" t="s">
        <v>71</v>
      </c>
      <c r="H227" s="555"/>
      <c r="I227" s="150">
        <f>+SUM(G226:H226)</f>
        <v>0</v>
      </c>
    </row>
    <row r="228" spans="2:9" ht="14.4" thickBot="1" x14ac:dyDescent="0.3">
      <c r="B228" s="128" t="s">
        <v>79</v>
      </c>
      <c r="C228" s="160"/>
      <c r="D228" s="129"/>
      <c r="E228" s="211"/>
      <c r="F228" s="249"/>
      <c r="G228" s="132"/>
      <c r="H228" s="132"/>
      <c r="I228" s="151"/>
    </row>
    <row r="229" spans="2:9" x14ac:dyDescent="0.25">
      <c r="B229" s="533" t="s">
        <v>11</v>
      </c>
      <c r="C229" s="534"/>
      <c r="D229" s="135" t="s">
        <v>65</v>
      </c>
      <c r="E229" s="248" t="s">
        <v>75</v>
      </c>
      <c r="F229" s="135" t="s">
        <v>76</v>
      </c>
      <c r="G229" s="534" t="s">
        <v>77</v>
      </c>
      <c r="H229" s="535"/>
      <c r="I229" s="162"/>
    </row>
    <row r="230" spans="2:9" ht="14.4" thickBot="1" x14ac:dyDescent="0.3">
      <c r="B230" s="576"/>
      <c r="C230" s="577"/>
      <c r="D230" s="166"/>
      <c r="E230" s="251"/>
      <c r="F230" s="250"/>
      <c r="G230" s="577"/>
      <c r="H230" s="578"/>
      <c r="I230" s="151"/>
    </row>
    <row r="231" spans="2:9" ht="14.4" thickBot="1" x14ac:dyDescent="0.3">
      <c r="B231" s="172"/>
      <c r="C231" s="173"/>
      <c r="D231" s="174"/>
      <c r="E231" s="246"/>
      <c r="F231" s="245"/>
      <c r="G231" s="593" t="s">
        <v>71</v>
      </c>
      <c r="H231" s="594"/>
      <c r="I231" s="150">
        <f>+SUM(G230)</f>
        <v>0</v>
      </c>
    </row>
    <row r="232" spans="2:9" ht="14.4" thickBot="1" x14ac:dyDescent="0.3">
      <c r="B232" s="148"/>
      <c r="C232" s="132"/>
      <c r="D232" s="129"/>
      <c r="E232" s="244"/>
      <c r="F232" s="243"/>
      <c r="G232" s="132"/>
      <c r="H232" s="179"/>
      <c r="I232" s="180"/>
    </row>
    <row r="233" spans="2:9" ht="14.4" thickBot="1" x14ac:dyDescent="0.3">
      <c r="B233" s="181"/>
      <c r="C233" s="182"/>
      <c r="D233" s="183"/>
      <c r="E233" s="217"/>
      <c r="F233" s="601" t="s">
        <v>80</v>
      </c>
      <c r="G233" s="601"/>
      <c r="H233" s="602"/>
      <c r="I233" s="511">
        <f>+(SUM(I218:I231))</f>
        <v>306496.34474797978</v>
      </c>
    </row>
    <row r="234" spans="2:9" ht="15.6" customHeight="1" thickBot="1" x14ac:dyDescent="0.3">
      <c r="B234" s="186"/>
      <c r="C234" s="187"/>
      <c r="D234" s="188"/>
      <c r="E234" s="549" t="s">
        <v>86</v>
      </c>
      <c r="F234" s="550"/>
      <c r="G234" s="550"/>
      <c r="H234" s="550"/>
      <c r="I234" s="203">
        <f>+SUM(I235:I238)</f>
        <v>91795.655252019948</v>
      </c>
    </row>
    <row r="235" spans="2:9" x14ac:dyDescent="0.25">
      <c r="B235" s="196"/>
      <c r="C235" s="197"/>
      <c r="D235" s="193"/>
      <c r="E235" s="551" t="s">
        <v>87</v>
      </c>
      <c r="F235" s="552"/>
      <c r="G235" s="553"/>
      <c r="H235" s="204">
        <v>0.23</v>
      </c>
      <c r="I235" s="205">
        <f>I233*H235</f>
        <v>70494.159292035358</v>
      </c>
    </row>
    <row r="236" spans="2:9" x14ac:dyDescent="0.25">
      <c r="B236" s="196"/>
      <c r="C236" s="197"/>
      <c r="D236" s="193"/>
      <c r="E236" s="521" t="s">
        <v>88</v>
      </c>
      <c r="F236" s="522"/>
      <c r="G236" s="523"/>
      <c r="H236" s="206">
        <v>0.01</v>
      </c>
      <c r="I236" s="207">
        <f>I233*H236</f>
        <v>3064.9634474797977</v>
      </c>
    </row>
    <row r="237" spans="2:9" x14ac:dyDescent="0.25">
      <c r="B237" s="196"/>
      <c r="C237" s="197"/>
      <c r="D237" s="193"/>
      <c r="E237" s="521" t="s">
        <v>89</v>
      </c>
      <c r="F237" s="522"/>
      <c r="G237" s="523"/>
      <c r="H237" s="206">
        <v>0.05</v>
      </c>
      <c r="I237" s="207">
        <f>I233*H237</f>
        <v>15324.817237398989</v>
      </c>
    </row>
    <row r="238" spans="2:9" ht="14.4" thickBot="1" x14ac:dyDescent="0.3">
      <c r="B238" s="196"/>
      <c r="C238" s="197"/>
      <c r="D238" s="193"/>
      <c r="E238" s="544" t="s">
        <v>90</v>
      </c>
      <c r="F238" s="545"/>
      <c r="G238" s="546"/>
      <c r="H238" s="209">
        <v>0.19</v>
      </c>
      <c r="I238" s="207">
        <f>H238*I237</f>
        <v>2911.7152751058079</v>
      </c>
    </row>
    <row r="239" spans="2:9" ht="14.4" thickBot="1" x14ac:dyDescent="0.3">
      <c r="B239" s="196"/>
      <c r="C239" s="197"/>
      <c r="D239" s="193"/>
      <c r="E239" s="547" t="s">
        <v>91</v>
      </c>
      <c r="F239" s="548"/>
      <c r="G239" s="548"/>
      <c r="H239" s="548"/>
      <c r="I239" s="210">
        <f>ROUND(I233+I234,0)</f>
        <v>398292</v>
      </c>
    </row>
    <row r="240" spans="2:9" x14ac:dyDescent="0.25">
      <c r="B240" s="196"/>
      <c r="C240" s="197"/>
      <c r="D240" s="193"/>
      <c r="E240" s="246"/>
      <c r="F240" s="149"/>
      <c r="G240" s="149"/>
      <c r="H240" s="149"/>
      <c r="I240" s="189"/>
    </row>
    <row r="241" spans="2:9" x14ac:dyDescent="0.25">
      <c r="B241" s="196"/>
      <c r="C241" s="197"/>
      <c r="D241" s="193"/>
      <c r="E241" s="211"/>
      <c r="F241" s="212"/>
      <c r="G241" s="212"/>
      <c r="H241" s="212"/>
      <c r="I241" s="213"/>
    </row>
    <row r="242" spans="2:9" x14ac:dyDescent="0.25">
      <c r="B242" s="191"/>
      <c r="C242" s="192"/>
      <c r="D242" s="193"/>
      <c r="E242" s="211"/>
      <c r="F242" s="194"/>
      <c r="G242" s="194"/>
      <c r="H242" s="194"/>
      <c r="I242" s="195"/>
    </row>
    <row r="243" spans="2:9" x14ac:dyDescent="0.25">
      <c r="B243" s="196" t="s">
        <v>81</v>
      </c>
      <c r="C243" s="197"/>
      <c r="D243" s="193"/>
      <c r="E243" s="211"/>
      <c r="F243" s="632" t="s">
        <v>82</v>
      </c>
      <c r="G243" s="632"/>
      <c r="H243" s="632"/>
      <c r="I243" s="633"/>
    </row>
    <row r="244" spans="2:9" ht="14.4" thickBot="1" x14ac:dyDescent="0.3">
      <c r="B244" s="181" t="s">
        <v>83</v>
      </c>
      <c r="C244" s="182"/>
      <c r="D244" s="183"/>
      <c r="E244" s="242"/>
      <c r="F244" s="570" t="s">
        <v>84</v>
      </c>
      <c r="G244" s="570"/>
      <c r="H244" s="570"/>
      <c r="I244" s="571"/>
    </row>
    <row r="245" spans="2:9" ht="13.95" customHeight="1" thickBot="1" x14ac:dyDescent="0.3"/>
    <row r="246" spans="2:9" ht="13.95" customHeight="1" x14ac:dyDescent="0.25">
      <c r="B246" s="560" t="str">
        <f>+'[2]2- COMP BASICA'!$B$2</f>
        <v>REPARACIONES LOCATIVAS LABORATORIO GENETICA REGIONAL NOR OCCIDENTE DEL INSTITUTO NACIONAL DE MEDICINA LEGAL Y CIENCIAS FORENSES.</v>
      </c>
      <c r="C246" s="561"/>
      <c r="D246" s="561"/>
      <c r="E246" s="561"/>
      <c r="F246" s="561"/>
      <c r="G246" s="561"/>
      <c r="H246" s="271" t="s">
        <v>62</v>
      </c>
      <c r="I246" s="270" t="str">
        <f>+'[2]BASE DEL PRESUPUESTO'!$D$166</f>
        <v>MOBILIARIO</v>
      </c>
    </row>
    <row r="247" spans="2:9" x14ac:dyDescent="0.25">
      <c r="B247" s="562"/>
      <c r="C247" s="563"/>
      <c r="D247" s="563"/>
      <c r="E247" s="563"/>
      <c r="F247" s="563"/>
      <c r="G247" s="563"/>
      <c r="H247" s="269" t="s">
        <v>63</v>
      </c>
      <c r="I247" s="268" t="str">
        <f>+'[2]BASE DEL PRESUPUESTO'!$C$174</f>
        <v>12.8</v>
      </c>
    </row>
    <row r="248" spans="2:9" ht="24" customHeight="1" thickBot="1" x14ac:dyDescent="0.3">
      <c r="B248" s="267" t="s">
        <v>64</v>
      </c>
      <c r="C248" s="564" t="str">
        <f>+'[2]BASE DEL PRESUPUESTO'!$D$174</f>
        <v>Suministro e instalacion de DUCHA DE EMERGENCIA ABS. ALISTAMIENTO, LAVADO</v>
      </c>
      <c r="D248" s="565"/>
      <c r="E248" s="565"/>
      <c r="F248" s="565"/>
      <c r="G248" s="565"/>
      <c r="H248" s="266" t="s">
        <v>65</v>
      </c>
      <c r="I248" s="265" t="str">
        <f>+'[2]BASE DEL PRESUPUESTO'!$E$174</f>
        <v>UND</v>
      </c>
    </row>
    <row r="249" spans="2:9" x14ac:dyDescent="0.25">
      <c r="B249" s="264"/>
      <c r="C249" s="129"/>
      <c r="D249" s="129"/>
      <c r="E249" s="263"/>
      <c r="F249" s="262"/>
      <c r="G249" s="129"/>
      <c r="H249" s="129"/>
      <c r="I249" s="144"/>
    </row>
    <row r="250" spans="2:9" ht="14.4" thickBot="1" x14ac:dyDescent="0.3">
      <c r="B250" s="128" t="s">
        <v>66</v>
      </c>
      <c r="C250" s="129"/>
      <c r="D250" s="129"/>
      <c r="E250" s="211"/>
      <c r="F250" s="249"/>
      <c r="G250" s="132"/>
      <c r="H250" s="132"/>
      <c r="I250" s="133"/>
    </row>
    <row r="251" spans="2:9" x14ac:dyDescent="0.25">
      <c r="B251" s="533" t="s">
        <v>11</v>
      </c>
      <c r="C251" s="534"/>
      <c r="D251" s="135" t="s">
        <v>65</v>
      </c>
      <c r="E251" s="255" t="s">
        <v>67</v>
      </c>
      <c r="F251" s="248" t="s">
        <v>68</v>
      </c>
      <c r="G251" s="534" t="s">
        <v>69</v>
      </c>
      <c r="H251" s="535"/>
      <c r="I251" s="138"/>
    </row>
    <row r="252" spans="2:9" ht="14.4" thickBot="1" x14ac:dyDescent="0.3">
      <c r="B252" s="568"/>
      <c r="C252" s="569"/>
      <c r="D252" s="145"/>
      <c r="E252" s="208"/>
      <c r="F252" s="256"/>
      <c r="G252" s="661"/>
      <c r="H252" s="662"/>
      <c r="I252" s="133"/>
    </row>
    <row r="253" spans="2:9" ht="14.4" thickBot="1" x14ac:dyDescent="0.3">
      <c r="B253" s="148"/>
      <c r="C253" s="132"/>
      <c r="D253" s="129"/>
      <c r="E253" s="211"/>
      <c r="F253" s="249"/>
      <c r="G253" s="655" t="s">
        <v>71</v>
      </c>
      <c r="H253" s="656"/>
      <c r="I253" s="150">
        <f>+SUM(G252:H252)</f>
        <v>0</v>
      </c>
    </row>
    <row r="254" spans="2:9" ht="14.4" thickBot="1" x14ac:dyDescent="0.3">
      <c r="B254" s="128" t="s">
        <v>72</v>
      </c>
      <c r="C254" s="132"/>
      <c r="D254" s="129"/>
      <c r="E254" s="211"/>
      <c r="F254" s="249"/>
      <c r="G254" s="261"/>
      <c r="H254" s="261"/>
      <c r="I254" s="151"/>
    </row>
    <row r="255" spans="2:9" ht="14.4" thickBot="1" x14ac:dyDescent="0.3">
      <c r="B255" s="629" t="s">
        <v>11</v>
      </c>
      <c r="C255" s="630"/>
      <c r="D255" s="287" t="s">
        <v>65</v>
      </c>
      <c r="E255" s="518" t="s">
        <v>67</v>
      </c>
      <c r="F255" s="517" t="s">
        <v>68</v>
      </c>
      <c r="G255" s="826" t="s">
        <v>162</v>
      </c>
      <c r="H255" s="827"/>
      <c r="I255" s="152"/>
    </row>
    <row r="256" spans="2:9" s="389" customFormat="1" ht="13.95" customHeight="1" x14ac:dyDescent="0.25">
      <c r="B256" s="886" t="s">
        <v>173</v>
      </c>
      <c r="C256" s="887"/>
      <c r="D256" s="516" t="s">
        <v>85</v>
      </c>
      <c r="E256" s="515">
        <v>1</v>
      </c>
      <c r="F256" s="514">
        <v>1250200.3032840684</v>
      </c>
      <c r="G256" s="888">
        <f>+F256*0.19</f>
        <v>237538.057623973</v>
      </c>
      <c r="H256" s="889"/>
      <c r="I256" s="513"/>
    </row>
    <row r="257" spans="2:9" ht="14.4" thickBot="1" x14ac:dyDescent="0.3">
      <c r="B257" s="605"/>
      <c r="C257" s="606"/>
      <c r="D257" s="278"/>
      <c r="E257" s="237"/>
      <c r="F257" s="294"/>
      <c r="G257" s="824"/>
      <c r="H257" s="825"/>
      <c r="I257" s="259"/>
    </row>
    <row r="258" spans="2:9" ht="14.4" thickBot="1" x14ac:dyDescent="0.3">
      <c r="B258" s="148"/>
      <c r="C258" s="132"/>
      <c r="D258" s="129"/>
      <c r="E258" s="211"/>
      <c r="F258" s="249"/>
      <c r="G258" s="554" t="s">
        <v>71</v>
      </c>
      <c r="H258" s="555"/>
      <c r="I258" s="150">
        <f>+SUM(F256:H256)</f>
        <v>1487738.3609080412</v>
      </c>
    </row>
    <row r="259" spans="2:9" ht="14.4" thickBot="1" x14ac:dyDescent="0.3">
      <c r="B259" s="128" t="s">
        <v>74</v>
      </c>
      <c r="C259" s="132"/>
      <c r="D259" s="129"/>
      <c r="E259" s="211"/>
      <c r="F259" s="249"/>
      <c r="G259" s="132"/>
      <c r="H259" s="132"/>
      <c r="I259" s="151"/>
    </row>
    <row r="260" spans="2:9" x14ac:dyDescent="0.25">
      <c r="B260" s="629" t="s">
        <v>11</v>
      </c>
      <c r="C260" s="630"/>
      <c r="D260" s="275" t="s">
        <v>65</v>
      </c>
      <c r="E260" s="512" t="s">
        <v>75</v>
      </c>
      <c r="F260" s="275" t="s">
        <v>76</v>
      </c>
      <c r="G260" s="630" t="s">
        <v>77</v>
      </c>
      <c r="H260" s="631"/>
      <c r="I260" s="162"/>
    </row>
    <row r="261" spans="2:9" ht="14.4" thickBot="1" x14ac:dyDescent="0.3">
      <c r="B261" s="579"/>
      <c r="C261" s="580"/>
      <c r="D261" s="145"/>
      <c r="E261" s="247"/>
      <c r="F261" s="171"/>
      <c r="G261" s="816"/>
      <c r="H261" s="817"/>
      <c r="I261" s="151"/>
    </row>
    <row r="262" spans="2:9" ht="14.4" thickBot="1" x14ac:dyDescent="0.3">
      <c r="B262" s="169"/>
      <c r="C262" s="132"/>
      <c r="D262" s="129"/>
      <c r="E262" s="211"/>
      <c r="F262" s="249"/>
      <c r="G262" s="554" t="s">
        <v>71</v>
      </c>
      <c r="H262" s="555"/>
      <c r="I262" s="150">
        <f>+SUM(G261:H261)</f>
        <v>0</v>
      </c>
    </row>
    <row r="263" spans="2:9" ht="14.4" thickBot="1" x14ac:dyDescent="0.3">
      <c r="B263" s="128" t="s">
        <v>79</v>
      </c>
      <c r="C263" s="160"/>
      <c r="D263" s="129"/>
      <c r="E263" s="211"/>
      <c r="F263" s="249"/>
      <c r="G263" s="132"/>
      <c r="H263" s="132"/>
      <c r="I263" s="151"/>
    </row>
    <row r="264" spans="2:9" x14ac:dyDescent="0.25">
      <c r="B264" s="533" t="s">
        <v>11</v>
      </c>
      <c r="C264" s="534"/>
      <c r="D264" s="135" t="s">
        <v>65</v>
      </c>
      <c r="E264" s="248" t="s">
        <v>75</v>
      </c>
      <c r="F264" s="135" t="s">
        <v>76</v>
      </c>
      <c r="G264" s="534" t="s">
        <v>77</v>
      </c>
      <c r="H264" s="535"/>
      <c r="I264" s="162"/>
    </row>
    <row r="265" spans="2:9" ht="14.4" thickBot="1" x14ac:dyDescent="0.3">
      <c r="B265" s="576"/>
      <c r="C265" s="577"/>
      <c r="D265" s="166"/>
      <c r="E265" s="251"/>
      <c r="F265" s="250"/>
      <c r="G265" s="577"/>
      <c r="H265" s="578"/>
      <c r="I265" s="151"/>
    </row>
    <row r="266" spans="2:9" ht="14.4" thickBot="1" x14ac:dyDescent="0.3">
      <c r="B266" s="172"/>
      <c r="C266" s="173"/>
      <c r="D266" s="174"/>
      <c r="E266" s="246"/>
      <c r="F266" s="245"/>
      <c r="G266" s="593" t="s">
        <v>71</v>
      </c>
      <c r="H266" s="594"/>
      <c r="I266" s="150">
        <f>+SUM(G265)</f>
        <v>0</v>
      </c>
    </row>
    <row r="267" spans="2:9" ht="14.4" thickBot="1" x14ac:dyDescent="0.3">
      <c r="B267" s="148"/>
      <c r="C267" s="132"/>
      <c r="D267" s="129"/>
      <c r="E267" s="244"/>
      <c r="F267" s="243"/>
      <c r="G267" s="132"/>
      <c r="H267" s="179"/>
      <c r="I267" s="180"/>
    </row>
    <row r="268" spans="2:9" ht="14.4" thickBot="1" x14ac:dyDescent="0.3">
      <c r="B268" s="181"/>
      <c r="C268" s="182"/>
      <c r="D268" s="183"/>
      <c r="E268" s="217"/>
      <c r="F268" s="601" t="s">
        <v>80</v>
      </c>
      <c r="G268" s="601"/>
      <c r="H268" s="602"/>
      <c r="I268" s="511">
        <f>+(SUM(I253:I266))</f>
        <v>1487738.3609080412</v>
      </c>
    </row>
    <row r="269" spans="2:9" ht="15.6" customHeight="1" thickBot="1" x14ac:dyDescent="0.3">
      <c r="B269" s="186"/>
      <c r="C269" s="187"/>
      <c r="D269" s="188"/>
      <c r="E269" s="549" t="s">
        <v>86</v>
      </c>
      <c r="F269" s="550"/>
      <c r="G269" s="550"/>
      <c r="H269" s="550"/>
      <c r="I269" s="203">
        <f>+SUM(I270:I273)</f>
        <v>445577.63909195841</v>
      </c>
    </row>
    <row r="270" spans="2:9" x14ac:dyDescent="0.25">
      <c r="B270" s="196"/>
      <c r="C270" s="197"/>
      <c r="D270" s="193"/>
      <c r="E270" s="551" t="s">
        <v>87</v>
      </c>
      <c r="F270" s="552"/>
      <c r="G270" s="553"/>
      <c r="H270" s="204">
        <v>0.23</v>
      </c>
      <c r="I270" s="205">
        <f>I268*H270</f>
        <v>342179.82300884952</v>
      </c>
    </row>
    <row r="271" spans="2:9" x14ac:dyDescent="0.25">
      <c r="B271" s="196"/>
      <c r="C271" s="197"/>
      <c r="D271" s="193"/>
      <c r="E271" s="521" t="s">
        <v>88</v>
      </c>
      <c r="F271" s="522"/>
      <c r="G271" s="523"/>
      <c r="H271" s="206">
        <v>0.01</v>
      </c>
      <c r="I271" s="207">
        <f>I268*H271</f>
        <v>14877.383609080412</v>
      </c>
    </row>
    <row r="272" spans="2:9" x14ac:dyDescent="0.25">
      <c r="B272" s="196"/>
      <c r="C272" s="197"/>
      <c r="D272" s="193"/>
      <c r="E272" s="521" t="s">
        <v>89</v>
      </c>
      <c r="F272" s="522"/>
      <c r="G272" s="523"/>
      <c r="H272" s="206">
        <v>0.05</v>
      </c>
      <c r="I272" s="207">
        <f>I268*H272</f>
        <v>74386.918045402068</v>
      </c>
    </row>
    <row r="273" spans="2:9" ht="14.4" thickBot="1" x14ac:dyDescent="0.3">
      <c r="B273" s="196"/>
      <c r="C273" s="197"/>
      <c r="D273" s="193"/>
      <c r="E273" s="544" t="s">
        <v>90</v>
      </c>
      <c r="F273" s="545"/>
      <c r="G273" s="546"/>
      <c r="H273" s="209">
        <v>0.19</v>
      </c>
      <c r="I273" s="207">
        <f>H273*I272</f>
        <v>14133.514428626393</v>
      </c>
    </row>
    <row r="274" spans="2:9" ht="14.4" thickBot="1" x14ac:dyDescent="0.3">
      <c r="B274" s="196"/>
      <c r="C274" s="197"/>
      <c r="D274" s="193"/>
      <c r="E274" s="547" t="s">
        <v>91</v>
      </c>
      <c r="F274" s="548"/>
      <c r="G274" s="548"/>
      <c r="H274" s="548"/>
      <c r="I274" s="210">
        <f>ROUND(I268+I269,0)</f>
        <v>1933316</v>
      </c>
    </row>
    <row r="275" spans="2:9" x14ac:dyDescent="0.25">
      <c r="B275" s="196"/>
      <c r="C275" s="197"/>
      <c r="D275" s="193"/>
      <c r="E275" s="246"/>
      <c r="F275" s="149"/>
      <c r="G275" s="149"/>
      <c r="H275" s="149"/>
      <c r="I275" s="189"/>
    </row>
    <row r="276" spans="2:9" x14ac:dyDescent="0.25">
      <c r="B276" s="196"/>
      <c r="C276" s="197"/>
      <c r="D276" s="193"/>
      <c r="E276" s="211"/>
      <c r="F276" s="212"/>
      <c r="G276" s="212"/>
      <c r="H276" s="212"/>
      <c r="I276" s="213"/>
    </row>
    <row r="277" spans="2:9" x14ac:dyDescent="0.25">
      <c r="B277" s="191"/>
      <c r="C277" s="192"/>
      <c r="D277" s="193"/>
      <c r="E277" s="211"/>
      <c r="F277" s="194"/>
      <c r="G277" s="194"/>
      <c r="H277" s="194"/>
      <c r="I277" s="195"/>
    </row>
    <row r="278" spans="2:9" x14ac:dyDescent="0.25">
      <c r="B278" s="196" t="s">
        <v>81</v>
      </c>
      <c r="C278" s="197"/>
      <c r="D278" s="193"/>
      <c r="E278" s="211"/>
      <c r="F278" s="632" t="s">
        <v>82</v>
      </c>
      <c r="G278" s="632"/>
      <c r="H278" s="632"/>
      <c r="I278" s="633"/>
    </row>
    <row r="279" spans="2:9" ht="14.4" thickBot="1" x14ac:dyDescent="0.3">
      <c r="B279" s="181" t="s">
        <v>83</v>
      </c>
      <c r="C279" s="182"/>
      <c r="D279" s="183"/>
      <c r="E279" s="242"/>
      <c r="F279" s="570" t="s">
        <v>84</v>
      </c>
      <c r="G279" s="570"/>
      <c r="H279" s="570"/>
      <c r="I279" s="571"/>
    </row>
    <row r="280" spans="2:9" ht="14.4" thickBot="1" x14ac:dyDescent="0.3"/>
    <row r="281" spans="2:9" ht="13.95" customHeight="1" x14ac:dyDescent="0.25">
      <c r="B281" s="560" t="str">
        <f>+'[2]2- COMP BASICA'!$B$2</f>
        <v>REPARACIONES LOCATIVAS LABORATORIO GENETICA REGIONAL NOR OCCIDENTE DEL INSTITUTO NACIONAL DE MEDICINA LEGAL Y CIENCIAS FORENSES.</v>
      </c>
      <c r="C281" s="561"/>
      <c r="D281" s="561"/>
      <c r="E281" s="561"/>
      <c r="F281" s="561"/>
      <c r="G281" s="561"/>
      <c r="H281" s="271" t="s">
        <v>62</v>
      </c>
      <c r="I281" s="270" t="str">
        <f>+'[2]BASE DEL PRESUPUESTO'!$D$166</f>
        <v>MOBILIARIO</v>
      </c>
    </row>
    <row r="282" spans="2:9" x14ac:dyDescent="0.25">
      <c r="B282" s="562"/>
      <c r="C282" s="563"/>
      <c r="D282" s="563"/>
      <c r="E282" s="563"/>
      <c r="F282" s="563"/>
      <c r="G282" s="563"/>
      <c r="H282" s="269" t="s">
        <v>63</v>
      </c>
      <c r="I282" s="268" t="str">
        <f>+'[2]BASE DEL PRESUPUESTO'!$C$175</f>
        <v>12.9</v>
      </c>
    </row>
    <row r="283" spans="2:9" ht="24" customHeight="1" thickBot="1" x14ac:dyDescent="0.3">
      <c r="B283" s="267" t="s">
        <v>64</v>
      </c>
      <c r="C283" s="564" t="str">
        <f>+'[2]BASE DEL PRESUPUESTO'!$D$175</f>
        <v>Suministro e instalacion de MESÓN PERIMETRAL EN L PARA LABORATORIO. Dimensiones: (230+258) x 70 x 90 cm (Ancho x Fondo x Alto). LIMPIEZA 1</v>
      </c>
      <c r="D283" s="565"/>
      <c r="E283" s="565"/>
      <c r="F283" s="565"/>
      <c r="G283" s="565"/>
      <c r="H283" s="266" t="s">
        <v>65</v>
      </c>
      <c r="I283" s="265" t="str">
        <f>+'[2]BASE DEL PRESUPUESTO'!$E$175</f>
        <v>UND</v>
      </c>
    </row>
    <row r="284" spans="2:9" x14ac:dyDescent="0.25">
      <c r="B284" s="264"/>
      <c r="C284" s="129"/>
      <c r="D284" s="129"/>
      <c r="E284" s="263"/>
      <c r="F284" s="262"/>
      <c r="G284" s="129"/>
      <c r="H284" s="129"/>
      <c r="I284" s="144"/>
    </row>
    <row r="285" spans="2:9" ht="14.4" thickBot="1" x14ac:dyDescent="0.3">
      <c r="B285" s="128" t="s">
        <v>66</v>
      </c>
      <c r="C285" s="129"/>
      <c r="D285" s="129"/>
      <c r="E285" s="211"/>
      <c r="F285" s="249"/>
      <c r="G285" s="132"/>
      <c r="H285" s="132"/>
      <c r="I285" s="133"/>
    </row>
    <row r="286" spans="2:9" x14ac:dyDescent="0.25">
      <c r="B286" s="533" t="s">
        <v>11</v>
      </c>
      <c r="C286" s="534"/>
      <c r="D286" s="135" t="s">
        <v>65</v>
      </c>
      <c r="E286" s="255" t="s">
        <v>67</v>
      </c>
      <c r="F286" s="248" t="s">
        <v>68</v>
      </c>
      <c r="G286" s="534" t="s">
        <v>69</v>
      </c>
      <c r="H286" s="535"/>
      <c r="I286" s="138"/>
    </row>
    <row r="287" spans="2:9" ht="14.4" thickBot="1" x14ac:dyDescent="0.3">
      <c r="B287" s="568"/>
      <c r="C287" s="569"/>
      <c r="D287" s="145"/>
      <c r="E287" s="208"/>
      <c r="F287" s="256"/>
      <c r="G287" s="661"/>
      <c r="H287" s="662"/>
      <c r="I287" s="133"/>
    </row>
    <row r="288" spans="2:9" ht="14.4" thickBot="1" x14ac:dyDescent="0.3">
      <c r="B288" s="148"/>
      <c r="C288" s="132"/>
      <c r="D288" s="129"/>
      <c r="E288" s="211"/>
      <c r="F288" s="249"/>
      <c r="G288" s="655" t="s">
        <v>71</v>
      </c>
      <c r="H288" s="656"/>
      <c r="I288" s="150">
        <f>+SUM(G287:H287)</f>
        <v>0</v>
      </c>
    </row>
    <row r="289" spans="2:9" ht="14.4" thickBot="1" x14ac:dyDescent="0.3">
      <c r="B289" s="128" t="s">
        <v>72</v>
      </c>
      <c r="C289" s="132"/>
      <c r="D289" s="129"/>
      <c r="E289" s="211"/>
      <c r="F289" s="249"/>
      <c r="G289" s="261"/>
      <c r="H289" s="261"/>
      <c r="I289" s="151"/>
    </row>
    <row r="290" spans="2:9" ht="14.4" thickBot="1" x14ac:dyDescent="0.3">
      <c r="B290" s="629" t="s">
        <v>11</v>
      </c>
      <c r="C290" s="630"/>
      <c r="D290" s="287" t="s">
        <v>65</v>
      </c>
      <c r="E290" s="518" t="s">
        <v>67</v>
      </c>
      <c r="F290" s="517" t="s">
        <v>68</v>
      </c>
      <c r="G290" s="826" t="s">
        <v>162</v>
      </c>
      <c r="H290" s="827"/>
      <c r="I290" s="152"/>
    </row>
    <row r="291" spans="2:9" s="389" customFormat="1" ht="13.95" customHeight="1" x14ac:dyDescent="0.25">
      <c r="B291" s="886" t="s">
        <v>169</v>
      </c>
      <c r="C291" s="887"/>
      <c r="D291" s="516" t="s">
        <v>85</v>
      </c>
      <c r="E291" s="515">
        <v>1</v>
      </c>
      <c r="F291" s="514">
        <v>8721320.0940245241</v>
      </c>
      <c r="G291" s="888">
        <f>+F291*0.19</f>
        <v>1657050.8178646597</v>
      </c>
      <c r="H291" s="889"/>
      <c r="I291" s="513"/>
    </row>
    <row r="292" spans="2:9" ht="14.4" thickBot="1" x14ac:dyDescent="0.3">
      <c r="B292" s="605"/>
      <c r="C292" s="606"/>
      <c r="D292" s="278"/>
      <c r="E292" s="237"/>
      <c r="F292" s="294"/>
      <c r="G292" s="824"/>
      <c r="H292" s="825"/>
      <c r="I292" s="259"/>
    </row>
    <row r="293" spans="2:9" ht="14.4" thickBot="1" x14ac:dyDescent="0.3">
      <c r="B293" s="148"/>
      <c r="C293" s="132"/>
      <c r="D293" s="129"/>
      <c r="E293" s="211"/>
      <c r="F293" s="249"/>
      <c r="G293" s="554" t="s">
        <v>71</v>
      </c>
      <c r="H293" s="555"/>
      <c r="I293" s="150">
        <f>+SUM(F291:H291)</f>
        <v>10378370.911889184</v>
      </c>
    </row>
    <row r="294" spans="2:9" ht="14.4" thickBot="1" x14ac:dyDescent="0.3">
      <c r="B294" s="128" t="s">
        <v>74</v>
      </c>
      <c r="C294" s="132"/>
      <c r="D294" s="129"/>
      <c r="E294" s="211"/>
      <c r="F294" s="249"/>
      <c r="G294" s="132"/>
      <c r="H294" s="132"/>
      <c r="I294" s="151"/>
    </row>
    <row r="295" spans="2:9" x14ac:dyDescent="0.25">
      <c r="B295" s="629" t="s">
        <v>11</v>
      </c>
      <c r="C295" s="630"/>
      <c r="D295" s="275" t="s">
        <v>65</v>
      </c>
      <c r="E295" s="512" t="s">
        <v>75</v>
      </c>
      <c r="F295" s="275" t="s">
        <v>76</v>
      </c>
      <c r="G295" s="630" t="s">
        <v>77</v>
      </c>
      <c r="H295" s="631"/>
      <c r="I295" s="162"/>
    </row>
    <row r="296" spans="2:9" ht="14.4" thickBot="1" x14ac:dyDescent="0.3">
      <c r="B296" s="579"/>
      <c r="C296" s="580"/>
      <c r="D296" s="145"/>
      <c r="E296" s="247"/>
      <c r="F296" s="171"/>
      <c r="G296" s="816"/>
      <c r="H296" s="817"/>
      <c r="I296" s="151"/>
    </row>
    <row r="297" spans="2:9" ht="14.4" thickBot="1" x14ac:dyDescent="0.3">
      <c r="B297" s="169"/>
      <c r="C297" s="132"/>
      <c r="D297" s="129"/>
      <c r="E297" s="211"/>
      <c r="F297" s="249"/>
      <c r="G297" s="554" t="s">
        <v>71</v>
      </c>
      <c r="H297" s="555"/>
      <c r="I297" s="150">
        <f>+SUM(G296:H296)</f>
        <v>0</v>
      </c>
    </row>
    <row r="298" spans="2:9" ht="14.4" thickBot="1" x14ac:dyDescent="0.3">
      <c r="B298" s="128" t="s">
        <v>79</v>
      </c>
      <c r="C298" s="160"/>
      <c r="D298" s="129"/>
      <c r="E298" s="211"/>
      <c r="F298" s="249"/>
      <c r="G298" s="132"/>
      <c r="H298" s="132"/>
      <c r="I298" s="151"/>
    </row>
    <row r="299" spans="2:9" x14ac:dyDescent="0.25">
      <c r="B299" s="533" t="s">
        <v>11</v>
      </c>
      <c r="C299" s="534"/>
      <c r="D299" s="135" t="s">
        <v>65</v>
      </c>
      <c r="E299" s="248" t="s">
        <v>75</v>
      </c>
      <c r="F299" s="135" t="s">
        <v>76</v>
      </c>
      <c r="G299" s="534" t="s">
        <v>77</v>
      </c>
      <c r="H299" s="535"/>
      <c r="I299" s="162"/>
    </row>
    <row r="300" spans="2:9" ht="14.4" thickBot="1" x14ac:dyDescent="0.3">
      <c r="B300" s="576"/>
      <c r="C300" s="577"/>
      <c r="D300" s="166"/>
      <c r="E300" s="251"/>
      <c r="F300" s="250"/>
      <c r="G300" s="577"/>
      <c r="H300" s="578"/>
      <c r="I300" s="151"/>
    </row>
    <row r="301" spans="2:9" ht="14.4" thickBot="1" x14ac:dyDescent="0.3">
      <c r="B301" s="172"/>
      <c r="C301" s="173"/>
      <c r="D301" s="174"/>
      <c r="E301" s="246"/>
      <c r="F301" s="245"/>
      <c r="G301" s="593" t="s">
        <v>71</v>
      </c>
      <c r="H301" s="594"/>
      <c r="I301" s="150">
        <f>+SUM(G300)</f>
        <v>0</v>
      </c>
    </row>
    <row r="302" spans="2:9" ht="14.4" thickBot="1" x14ac:dyDescent="0.3">
      <c r="B302" s="148"/>
      <c r="C302" s="132"/>
      <c r="D302" s="129"/>
      <c r="E302" s="244"/>
      <c r="F302" s="243"/>
      <c r="G302" s="132"/>
      <c r="H302" s="179"/>
      <c r="I302" s="180"/>
    </row>
    <row r="303" spans="2:9" ht="14.4" thickBot="1" x14ac:dyDescent="0.3">
      <c r="B303" s="181"/>
      <c r="C303" s="182"/>
      <c r="D303" s="183"/>
      <c r="E303" s="217"/>
      <c r="F303" s="601" t="s">
        <v>80</v>
      </c>
      <c r="G303" s="601"/>
      <c r="H303" s="602"/>
      <c r="I303" s="511">
        <f>+(SUM(I288:I301))</f>
        <v>10378370.911889184</v>
      </c>
    </row>
    <row r="304" spans="2:9" ht="15.6" customHeight="1" thickBot="1" x14ac:dyDescent="0.3">
      <c r="B304" s="186"/>
      <c r="C304" s="187"/>
      <c r="D304" s="188"/>
      <c r="E304" s="549" t="s">
        <v>86</v>
      </c>
      <c r="F304" s="550"/>
      <c r="G304" s="550"/>
      <c r="H304" s="550"/>
      <c r="I304" s="203">
        <f>+SUM(I305:I308)</f>
        <v>3108322.0881108111</v>
      </c>
    </row>
    <row r="305" spans="2:9" x14ac:dyDescent="0.25">
      <c r="B305" s="196"/>
      <c r="C305" s="197"/>
      <c r="D305" s="193"/>
      <c r="E305" s="551" t="s">
        <v>87</v>
      </c>
      <c r="F305" s="552"/>
      <c r="G305" s="553"/>
      <c r="H305" s="204">
        <v>0.23</v>
      </c>
      <c r="I305" s="205">
        <f>I303*H305</f>
        <v>2387025.3097345126</v>
      </c>
    </row>
    <row r="306" spans="2:9" x14ac:dyDescent="0.25">
      <c r="B306" s="196"/>
      <c r="C306" s="197"/>
      <c r="D306" s="193"/>
      <c r="E306" s="521" t="s">
        <v>88</v>
      </c>
      <c r="F306" s="522"/>
      <c r="G306" s="523"/>
      <c r="H306" s="206">
        <v>0.01</v>
      </c>
      <c r="I306" s="207">
        <f>I303*H306</f>
        <v>103783.70911889184</v>
      </c>
    </row>
    <row r="307" spans="2:9" x14ac:dyDescent="0.25">
      <c r="B307" s="196"/>
      <c r="C307" s="197"/>
      <c r="D307" s="193"/>
      <c r="E307" s="521" t="s">
        <v>89</v>
      </c>
      <c r="F307" s="522"/>
      <c r="G307" s="523"/>
      <c r="H307" s="206">
        <v>0.05</v>
      </c>
      <c r="I307" s="207">
        <f>I303*H307</f>
        <v>518918.54559445922</v>
      </c>
    </row>
    <row r="308" spans="2:9" ht="14.4" thickBot="1" x14ac:dyDescent="0.3">
      <c r="B308" s="196"/>
      <c r="C308" s="197"/>
      <c r="D308" s="193"/>
      <c r="E308" s="544" t="s">
        <v>90</v>
      </c>
      <c r="F308" s="545"/>
      <c r="G308" s="546"/>
      <c r="H308" s="209">
        <v>0.19</v>
      </c>
      <c r="I308" s="207">
        <f>H308*I307</f>
        <v>98594.523662947249</v>
      </c>
    </row>
    <row r="309" spans="2:9" ht="14.4" thickBot="1" x14ac:dyDescent="0.3">
      <c r="B309" s="196"/>
      <c r="C309" s="197"/>
      <c r="D309" s="193"/>
      <c r="E309" s="547" t="s">
        <v>91</v>
      </c>
      <c r="F309" s="548"/>
      <c r="G309" s="548"/>
      <c r="H309" s="548"/>
      <c r="I309" s="210">
        <f>ROUND(I303+I304,0)</f>
        <v>13486693</v>
      </c>
    </row>
    <row r="310" spans="2:9" x14ac:dyDescent="0.25">
      <c r="B310" s="196"/>
      <c r="C310" s="197"/>
      <c r="D310" s="193"/>
      <c r="E310" s="246"/>
      <c r="F310" s="149"/>
      <c r="G310" s="149"/>
      <c r="H310" s="149"/>
      <c r="I310" s="189"/>
    </row>
    <row r="311" spans="2:9" x14ac:dyDescent="0.25">
      <c r="B311" s="196"/>
      <c r="C311" s="197"/>
      <c r="D311" s="193"/>
      <c r="E311" s="211"/>
      <c r="F311" s="212"/>
      <c r="G311" s="212"/>
      <c r="H311" s="212"/>
      <c r="I311" s="213"/>
    </row>
    <row r="312" spans="2:9" x14ac:dyDescent="0.25">
      <c r="B312" s="191"/>
      <c r="C312" s="192"/>
      <c r="D312" s="193"/>
      <c r="E312" s="211"/>
      <c r="F312" s="194"/>
      <c r="G312" s="194"/>
      <c r="H312" s="194"/>
      <c r="I312" s="195"/>
    </row>
    <row r="313" spans="2:9" x14ac:dyDescent="0.25">
      <c r="B313" s="196" t="s">
        <v>81</v>
      </c>
      <c r="C313" s="197"/>
      <c r="D313" s="193"/>
      <c r="E313" s="211"/>
      <c r="F313" s="632" t="s">
        <v>82</v>
      </c>
      <c r="G313" s="632"/>
      <c r="H313" s="632"/>
      <c r="I313" s="633"/>
    </row>
    <row r="314" spans="2:9" ht="14.4" thickBot="1" x14ac:dyDescent="0.3">
      <c r="B314" s="181" t="s">
        <v>83</v>
      </c>
      <c r="C314" s="182"/>
      <c r="D314" s="183"/>
      <c r="E314" s="242"/>
      <c r="F314" s="570" t="s">
        <v>84</v>
      </c>
      <c r="G314" s="570"/>
      <c r="H314" s="570"/>
      <c r="I314" s="571"/>
    </row>
    <row r="315" spans="2:9" ht="14.4" thickBot="1" x14ac:dyDescent="0.3"/>
    <row r="316" spans="2:9" ht="13.95" customHeight="1" x14ac:dyDescent="0.25">
      <c r="B316" s="560" t="str">
        <f>+'[2]2- COMP BASICA'!$B$2</f>
        <v>REPARACIONES LOCATIVAS LABORATORIO GENETICA REGIONAL NOR OCCIDENTE DEL INSTITUTO NACIONAL DE MEDICINA LEGAL Y CIENCIAS FORENSES.</v>
      </c>
      <c r="C316" s="561"/>
      <c r="D316" s="561"/>
      <c r="E316" s="561"/>
      <c r="F316" s="561"/>
      <c r="G316" s="561"/>
      <c r="H316" s="271" t="s">
        <v>62</v>
      </c>
      <c r="I316" s="270" t="str">
        <f>+'[2]BASE DEL PRESUPUESTO'!$D$166</f>
        <v>MOBILIARIO</v>
      </c>
    </row>
    <row r="317" spans="2:9" x14ac:dyDescent="0.25">
      <c r="B317" s="562"/>
      <c r="C317" s="563"/>
      <c r="D317" s="563"/>
      <c r="E317" s="563"/>
      <c r="F317" s="563"/>
      <c r="G317" s="563"/>
      <c r="H317" s="269" t="s">
        <v>63</v>
      </c>
      <c r="I317" s="404" t="str">
        <f>+'[2]BASE DEL PRESUPUESTO'!$C$176</f>
        <v>12.10</v>
      </c>
    </row>
    <row r="318" spans="2:9" ht="24" customHeight="1" thickBot="1" x14ac:dyDescent="0.3">
      <c r="B318" s="267" t="s">
        <v>64</v>
      </c>
      <c r="C318" s="564" t="str">
        <f>+'[2]BASE DEL PRESUPUESTO'!$D$176</f>
        <v>Suministro e instalacion de GABINETE INFERIOR. Dimensiones: 110 x 45 x 82 cm (Ancho x Fondo x Alto). LIMPIEZA 1</v>
      </c>
      <c r="D318" s="565"/>
      <c r="E318" s="565"/>
      <c r="F318" s="565"/>
      <c r="G318" s="565"/>
      <c r="H318" s="266" t="s">
        <v>65</v>
      </c>
      <c r="I318" s="265" t="str">
        <f>+'[2]BASE DEL PRESUPUESTO'!$E$176</f>
        <v>UND</v>
      </c>
    </row>
    <row r="319" spans="2:9" x14ac:dyDescent="0.25">
      <c r="B319" s="264"/>
      <c r="C319" s="129"/>
      <c r="D319" s="129"/>
      <c r="E319" s="263"/>
      <c r="F319" s="262"/>
      <c r="G319" s="129"/>
      <c r="H319" s="129"/>
      <c r="I319" s="144"/>
    </row>
    <row r="320" spans="2:9" ht="14.4" thickBot="1" x14ac:dyDescent="0.3">
      <c r="B320" s="128" t="s">
        <v>66</v>
      </c>
      <c r="C320" s="129"/>
      <c r="D320" s="129"/>
      <c r="E320" s="211"/>
      <c r="F320" s="249"/>
      <c r="G320" s="132"/>
      <c r="H320" s="132"/>
      <c r="I320" s="133"/>
    </row>
    <row r="321" spans="2:9" x14ac:dyDescent="0.25">
      <c r="B321" s="533" t="s">
        <v>11</v>
      </c>
      <c r="C321" s="534"/>
      <c r="D321" s="135" t="s">
        <v>65</v>
      </c>
      <c r="E321" s="255" t="s">
        <v>67</v>
      </c>
      <c r="F321" s="248" t="s">
        <v>68</v>
      </c>
      <c r="G321" s="534" t="s">
        <v>69</v>
      </c>
      <c r="H321" s="535"/>
      <c r="I321" s="138"/>
    </row>
    <row r="322" spans="2:9" ht="14.4" thickBot="1" x14ac:dyDescent="0.3">
      <c r="B322" s="568"/>
      <c r="C322" s="569"/>
      <c r="D322" s="145"/>
      <c r="E322" s="208"/>
      <c r="F322" s="256"/>
      <c r="G322" s="661"/>
      <c r="H322" s="662"/>
      <c r="I322" s="133"/>
    </row>
    <row r="323" spans="2:9" ht="14.4" thickBot="1" x14ac:dyDescent="0.3">
      <c r="B323" s="148"/>
      <c r="C323" s="132"/>
      <c r="D323" s="129"/>
      <c r="E323" s="211"/>
      <c r="F323" s="249"/>
      <c r="G323" s="655" t="s">
        <v>71</v>
      </c>
      <c r="H323" s="656"/>
      <c r="I323" s="150">
        <f>+SUM(G322:H322)</f>
        <v>0</v>
      </c>
    </row>
    <row r="324" spans="2:9" ht="14.4" thickBot="1" x14ac:dyDescent="0.3">
      <c r="B324" s="128" t="s">
        <v>72</v>
      </c>
      <c r="C324" s="132"/>
      <c r="D324" s="129"/>
      <c r="E324" s="211"/>
      <c r="F324" s="249"/>
      <c r="G324" s="261"/>
      <c r="H324" s="261"/>
      <c r="I324" s="151"/>
    </row>
    <row r="325" spans="2:9" ht="14.4" thickBot="1" x14ac:dyDescent="0.3">
      <c r="B325" s="629" t="s">
        <v>11</v>
      </c>
      <c r="C325" s="630"/>
      <c r="D325" s="287" t="s">
        <v>65</v>
      </c>
      <c r="E325" s="518" t="s">
        <v>67</v>
      </c>
      <c r="F325" s="517" t="s">
        <v>68</v>
      </c>
      <c r="G325" s="826" t="s">
        <v>162</v>
      </c>
      <c r="H325" s="827"/>
      <c r="I325" s="152"/>
    </row>
    <row r="326" spans="2:9" s="389" customFormat="1" ht="13.95" customHeight="1" x14ac:dyDescent="0.25">
      <c r="B326" s="886" t="s">
        <v>165</v>
      </c>
      <c r="C326" s="887"/>
      <c r="D326" s="516" t="s">
        <v>85</v>
      </c>
      <c r="E326" s="515">
        <v>1</v>
      </c>
      <c r="F326" s="514">
        <v>1567920.4348149414</v>
      </c>
      <c r="G326" s="888">
        <f>+F326*0.19</f>
        <v>297904.88261483889</v>
      </c>
      <c r="H326" s="889"/>
      <c r="I326" s="513"/>
    </row>
    <row r="327" spans="2:9" ht="14.4" thickBot="1" x14ac:dyDescent="0.3">
      <c r="B327" s="605"/>
      <c r="C327" s="606"/>
      <c r="D327" s="278"/>
      <c r="E327" s="237"/>
      <c r="F327" s="294"/>
      <c r="G327" s="824"/>
      <c r="H327" s="825"/>
      <c r="I327" s="259"/>
    </row>
    <row r="328" spans="2:9" ht="14.4" thickBot="1" x14ac:dyDescent="0.3">
      <c r="B328" s="148"/>
      <c r="C328" s="132"/>
      <c r="D328" s="129"/>
      <c r="E328" s="211"/>
      <c r="F328" s="249"/>
      <c r="G328" s="554" t="s">
        <v>71</v>
      </c>
      <c r="H328" s="555"/>
      <c r="I328" s="150">
        <f>+SUM(F326:H326)</f>
        <v>1865825.3174297803</v>
      </c>
    </row>
    <row r="329" spans="2:9" ht="14.4" thickBot="1" x14ac:dyDescent="0.3">
      <c r="B329" s="128" t="s">
        <v>74</v>
      </c>
      <c r="C329" s="132"/>
      <c r="D329" s="129"/>
      <c r="E329" s="211"/>
      <c r="F329" s="249"/>
      <c r="G329" s="132"/>
      <c r="H329" s="132"/>
      <c r="I329" s="151"/>
    </row>
    <row r="330" spans="2:9" x14ac:dyDescent="0.25">
      <c r="B330" s="629" t="s">
        <v>11</v>
      </c>
      <c r="C330" s="630"/>
      <c r="D330" s="275" t="s">
        <v>65</v>
      </c>
      <c r="E330" s="512" t="s">
        <v>75</v>
      </c>
      <c r="F330" s="275" t="s">
        <v>76</v>
      </c>
      <c r="G330" s="630" t="s">
        <v>77</v>
      </c>
      <c r="H330" s="631"/>
      <c r="I330" s="162"/>
    </row>
    <row r="331" spans="2:9" ht="14.4" thickBot="1" x14ac:dyDescent="0.3">
      <c r="B331" s="579"/>
      <c r="C331" s="580"/>
      <c r="D331" s="145"/>
      <c r="E331" s="247"/>
      <c r="F331" s="171"/>
      <c r="G331" s="816"/>
      <c r="H331" s="817"/>
      <c r="I331" s="151"/>
    </row>
    <row r="332" spans="2:9" ht="14.4" thickBot="1" x14ac:dyDescent="0.3">
      <c r="B332" s="169"/>
      <c r="C332" s="132"/>
      <c r="D332" s="129"/>
      <c r="E332" s="211"/>
      <c r="F332" s="249"/>
      <c r="G332" s="554" t="s">
        <v>71</v>
      </c>
      <c r="H332" s="555"/>
      <c r="I332" s="150">
        <f>+SUM(G331:H331)</f>
        <v>0</v>
      </c>
    </row>
    <row r="333" spans="2:9" ht="14.4" thickBot="1" x14ac:dyDescent="0.3">
      <c r="B333" s="128" t="s">
        <v>79</v>
      </c>
      <c r="C333" s="160"/>
      <c r="D333" s="129"/>
      <c r="E333" s="211"/>
      <c r="F333" s="249"/>
      <c r="G333" s="132"/>
      <c r="H333" s="132"/>
      <c r="I333" s="151"/>
    </row>
    <row r="334" spans="2:9" x14ac:dyDescent="0.25">
      <c r="B334" s="533" t="s">
        <v>11</v>
      </c>
      <c r="C334" s="534"/>
      <c r="D334" s="135" t="s">
        <v>65</v>
      </c>
      <c r="E334" s="248" t="s">
        <v>75</v>
      </c>
      <c r="F334" s="135" t="s">
        <v>76</v>
      </c>
      <c r="G334" s="534" t="s">
        <v>77</v>
      </c>
      <c r="H334" s="535"/>
      <c r="I334" s="162"/>
    </row>
    <row r="335" spans="2:9" ht="14.4" thickBot="1" x14ac:dyDescent="0.3">
      <c r="B335" s="576"/>
      <c r="C335" s="577"/>
      <c r="D335" s="166"/>
      <c r="E335" s="251"/>
      <c r="F335" s="250"/>
      <c r="G335" s="577"/>
      <c r="H335" s="578"/>
      <c r="I335" s="151"/>
    </row>
    <row r="336" spans="2:9" ht="14.4" thickBot="1" x14ac:dyDescent="0.3">
      <c r="B336" s="172"/>
      <c r="C336" s="173"/>
      <c r="D336" s="174"/>
      <c r="E336" s="246"/>
      <c r="F336" s="245"/>
      <c r="G336" s="593" t="s">
        <v>71</v>
      </c>
      <c r="H336" s="594"/>
      <c r="I336" s="150">
        <f>+SUM(G335)</f>
        <v>0</v>
      </c>
    </row>
    <row r="337" spans="2:9" ht="14.4" thickBot="1" x14ac:dyDescent="0.3">
      <c r="B337" s="148"/>
      <c r="C337" s="132"/>
      <c r="D337" s="129"/>
      <c r="E337" s="244"/>
      <c r="F337" s="243"/>
      <c r="G337" s="132"/>
      <c r="H337" s="179"/>
      <c r="I337" s="180"/>
    </row>
    <row r="338" spans="2:9" ht="14.4" thickBot="1" x14ac:dyDescent="0.3">
      <c r="B338" s="181"/>
      <c r="C338" s="182"/>
      <c r="D338" s="183"/>
      <c r="E338" s="217"/>
      <c r="F338" s="601" t="s">
        <v>80</v>
      </c>
      <c r="G338" s="601"/>
      <c r="H338" s="602"/>
      <c r="I338" s="511">
        <f>+(SUM(I323:I336))</f>
        <v>1865825.3174297803</v>
      </c>
    </row>
    <row r="339" spans="2:9" ht="15.6" customHeight="1" thickBot="1" x14ac:dyDescent="0.3">
      <c r="B339" s="186"/>
      <c r="C339" s="187"/>
      <c r="D339" s="188"/>
      <c r="E339" s="549" t="s">
        <v>86</v>
      </c>
      <c r="F339" s="550"/>
      <c r="G339" s="550"/>
      <c r="H339" s="550"/>
      <c r="I339" s="203">
        <f>+SUM(I340:I343)</f>
        <v>558814.68257021916</v>
      </c>
    </row>
    <row r="340" spans="2:9" x14ac:dyDescent="0.25">
      <c r="B340" s="196"/>
      <c r="C340" s="197"/>
      <c r="D340" s="193"/>
      <c r="E340" s="551" t="s">
        <v>87</v>
      </c>
      <c r="F340" s="552"/>
      <c r="G340" s="553"/>
      <c r="H340" s="204">
        <v>0.23</v>
      </c>
      <c r="I340" s="205">
        <f>I338*H340</f>
        <v>429139.82300884946</v>
      </c>
    </row>
    <row r="341" spans="2:9" x14ac:dyDescent="0.25">
      <c r="B341" s="196"/>
      <c r="C341" s="197"/>
      <c r="D341" s="193"/>
      <c r="E341" s="521" t="s">
        <v>88</v>
      </c>
      <c r="F341" s="522"/>
      <c r="G341" s="523"/>
      <c r="H341" s="206">
        <v>0.01</v>
      </c>
      <c r="I341" s="207">
        <f>I338*H341</f>
        <v>18658.253174297803</v>
      </c>
    </row>
    <row r="342" spans="2:9" x14ac:dyDescent="0.25">
      <c r="B342" s="196"/>
      <c r="C342" s="197"/>
      <c r="D342" s="193"/>
      <c r="E342" s="521" t="s">
        <v>89</v>
      </c>
      <c r="F342" s="522"/>
      <c r="G342" s="523"/>
      <c r="H342" s="206">
        <v>0.05</v>
      </c>
      <c r="I342" s="207">
        <f>I338*H342</f>
        <v>93291.265871489013</v>
      </c>
    </row>
    <row r="343" spans="2:9" ht="14.4" thickBot="1" x14ac:dyDescent="0.3">
      <c r="B343" s="196"/>
      <c r="C343" s="197"/>
      <c r="D343" s="193"/>
      <c r="E343" s="544" t="s">
        <v>90</v>
      </c>
      <c r="F343" s="545"/>
      <c r="G343" s="546"/>
      <c r="H343" s="209">
        <v>0.19</v>
      </c>
      <c r="I343" s="207">
        <f>H343*I342</f>
        <v>17725.340515582913</v>
      </c>
    </row>
    <row r="344" spans="2:9" ht="14.4" thickBot="1" x14ac:dyDescent="0.3">
      <c r="B344" s="196"/>
      <c r="C344" s="197"/>
      <c r="D344" s="193"/>
      <c r="E344" s="547" t="s">
        <v>91</v>
      </c>
      <c r="F344" s="548"/>
      <c r="G344" s="548"/>
      <c r="H344" s="548"/>
      <c r="I344" s="210">
        <f>ROUND(I338+I339,0)</f>
        <v>2424640</v>
      </c>
    </row>
    <row r="345" spans="2:9" x14ac:dyDescent="0.25">
      <c r="B345" s="196"/>
      <c r="C345" s="197"/>
      <c r="D345" s="193"/>
      <c r="E345" s="246"/>
      <c r="F345" s="149"/>
      <c r="G345" s="149"/>
      <c r="H345" s="149"/>
      <c r="I345" s="189"/>
    </row>
    <row r="346" spans="2:9" x14ac:dyDescent="0.25">
      <c r="B346" s="196"/>
      <c r="C346" s="197"/>
      <c r="D346" s="193"/>
      <c r="E346" s="211"/>
      <c r="F346" s="212"/>
      <c r="G346" s="212"/>
      <c r="H346" s="212"/>
      <c r="I346" s="213"/>
    </row>
    <row r="347" spans="2:9" x14ac:dyDescent="0.25">
      <c r="B347" s="191"/>
      <c r="C347" s="192"/>
      <c r="D347" s="193"/>
      <c r="E347" s="211"/>
      <c r="F347" s="194"/>
      <c r="G347" s="194"/>
      <c r="H347" s="194"/>
      <c r="I347" s="195"/>
    </row>
    <row r="348" spans="2:9" x14ac:dyDescent="0.25">
      <c r="B348" s="196" t="s">
        <v>81</v>
      </c>
      <c r="C348" s="197"/>
      <c r="D348" s="193"/>
      <c r="E348" s="211"/>
      <c r="F348" s="632" t="s">
        <v>82</v>
      </c>
      <c r="G348" s="632"/>
      <c r="H348" s="632"/>
      <c r="I348" s="633"/>
    </row>
    <row r="349" spans="2:9" ht="14.4" thickBot="1" x14ac:dyDescent="0.3">
      <c r="B349" s="181" t="s">
        <v>83</v>
      </c>
      <c r="C349" s="182"/>
      <c r="D349" s="183"/>
      <c r="E349" s="242"/>
      <c r="F349" s="570" t="s">
        <v>84</v>
      </c>
      <c r="G349" s="570"/>
      <c r="H349" s="570"/>
      <c r="I349" s="571"/>
    </row>
    <row r="350" spans="2:9" ht="14.4" thickBot="1" x14ac:dyDescent="0.3">
      <c r="I350" s="190" t="s">
        <v>172</v>
      </c>
    </row>
    <row r="351" spans="2:9" ht="13.95" customHeight="1" x14ac:dyDescent="0.25">
      <c r="B351" s="560" t="str">
        <f>+'[2]2- COMP BASICA'!$B$2</f>
        <v>REPARACIONES LOCATIVAS LABORATORIO GENETICA REGIONAL NOR OCCIDENTE DEL INSTITUTO NACIONAL DE MEDICINA LEGAL Y CIENCIAS FORENSES.</v>
      </c>
      <c r="C351" s="561"/>
      <c r="D351" s="561"/>
      <c r="E351" s="561"/>
      <c r="F351" s="561"/>
      <c r="G351" s="561"/>
      <c r="H351" s="271" t="s">
        <v>62</v>
      </c>
      <c r="I351" s="270" t="str">
        <f>+'[2]BASE DEL PRESUPUESTO'!$D$166</f>
        <v>MOBILIARIO</v>
      </c>
    </row>
    <row r="352" spans="2:9" x14ac:dyDescent="0.25">
      <c r="B352" s="562"/>
      <c r="C352" s="563"/>
      <c r="D352" s="563"/>
      <c r="E352" s="563"/>
      <c r="F352" s="563"/>
      <c r="G352" s="563"/>
      <c r="H352" s="269" t="s">
        <v>63</v>
      </c>
      <c r="I352" s="404" t="str">
        <f>+'[2]BASE DEL PRESUPUESTO'!$C$177</f>
        <v>12.11</v>
      </c>
    </row>
    <row r="353" spans="2:9" ht="24" customHeight="1" thickBot="1" x14ac:dyDescent="0.3">
      <c r="B353" s="267" t="s">
        <v>64</v>
      </c>
      <c r="C353" s="564" t="str">
        <f>+'[2]BASE DEL PRESUPUESTO'!$D$177</f>
        <v>Suministro e instalacion de GABINETE INFERIOR. Dimensiones: 79 x 45 x 82 cm (Ancho x Fondo x Alto) LIMPIEZA 1</v>
      </c>
      <c r="D353" s="565"/>
      <c r="E353" s="565"/>
      <c r="F353" s="565"/>
      <c r="G353" s="565"/>
      <c r="H353" s="266" t="s">
        <v>65</v>
      </c>
      <c r="I353" s="265" t="str">
        <f>+'[2]BASE DEL PRESUPUESTO'!$E$177</f>
        <v>UND</v>
      </c>
    </row>
    <row r="354" spans="2:9" x14ac:dyDescent="0.25">
      <c r="B354" s="264"/>
      <c r="C354" s="129"/>
      <c r="D354" s="129"/>
      <c r="E354" s="263"/>
      <c r="F354" s="262"/>
      <c r="G354" s="129"/>
      <c r="H354" s="129"/>
      <c r="I354" s="144"/>
    </row>
    <row r="355" spans="2:9" ht="14.4" thickBot="1" x14ac:dyDescent="0.3">
      <c r="B355" s="128" t="s">
        <v>66</v>
      </c>
      <c r="C355" s="129"/>
      <c r="D355" s="129"/>
      <c r="E355" s="211"/>
      <c r="F355" s="249"/>
      <c r="G355" s="132"/>
      <c r="H355" s="132"/>
      <c r="I355" s="133"/>
    </row>
    <row r="356" spans="2:9" x14ac:dyDescent="0.25">
      <c r="B356" s="533" t="s">
        <v>11</v>
      </c>
      <c r="C356" s="534"/>
      <c r="D356" s="135" t="s">
        <v>65</v>
      </c>
      <c r="E356" s="255" t="s">
        <v>67</v>
      </c>
      <c r="F356" s="248" t="s">
        <v>68</v>
      </c>
      <c r="G356" s="534" t="s">
        <v>69</v>
      </c>
      <c r="H356" s="535"/>
      <c r="I356" s="138"/>
    </row>
    <row r="357" spans="2:9" ht="14.4" thickBot="1" x14ac:dyDescent="0.3">
      <c r="B357" s="568"/>
      <c r="C357" s="569"/>
      <c r="D357" s="145"/>
      <c r="E357" s="208"/>
      <c r="F357" s="256"/>
      <c r="G357" s="661"/>
      <c r="H357" s="662"/>
      <c r="I357" s="133"/>
    </row>
    <row r="358" spans="2:9" ht="14.4" thickBot="1" x14ac:dyDescent="0.3">
      <c r="B358" s="148"/>
      <c r="C358" s="132"/>
      <c r="D358" s="129"/>
      <c r="E358" s="211"/>
      <c r="F358" s="249"/>
      <c r="G358" s="655" t="s">
        <v>71</v>
      </c>
      <c r="H358" s="656"/>
      <c r="I358" s="150">
        <f>+SUM(G357:H357)</f>
        <v>0</v>
      </c>
    </row>
    <row r="359" spans="2:9" ht="14.4" thickBot="1" x14ac:dyDescent="0.3">
      <c r="B359" s="128" t="s">
        <v>72</v>
      </c>
      <c r="C359" s="132"/>
      <c r="D359" s="129"/>
      <c r="E359" s="211"/>
      <c r="F359" s="249"/>
      <c r="G359" s="261"/>
      <c r="H359" s="261"/>
      <c r="I359" s="151"/>
    </row>
    <row r="360" spans="2:9" ht="14.4" thickBot="1" x14ac:dyDescent="0.3">
      <c r="B360" s="629" t="s">
        <v>11</v>
      </c>
      <c r="C360" s="630"/>
      <c r="D360" s="287" t="s">
        <v>65</v>
      </c>
      <c r="E360" s="518" t="s">
        <v>67</v>
      </c>
      <c r="F360" s="517" t="s">
        <v>68</v>
      </c>
      <c r="G360" s="826" t="s">
        <v>162</v>
      </c>
      <c r="H360" s="827"/>
      <c r="I360" s="152"/>
    </row>
    <row r="361" spans="2:9" s="389" customFormat="1" ht="13.95" customHeight="1" x14ac:dyDescent="0.25">
      <c r="B361" s="886" t="s">
        <v>165</v>
      </c>
      <c r="C361" s="887"/>
      <c r="D361" s="516" t="s">
        <v>85</v>
      </c>
      <c r="E361" s="515">
        <v>1</v>
      </c>
      <c r="F361" s="514">
        <v>1140220.058781496</v>
      </c>
      <c r="G361" s="888">
        <f>+F361*0.19</f>
        <v>216641.81116848424</v>
      </c>
      <c r="H361" s="889"/>
      <c r="I361" s="513"/>
    </row>
    <row r="362" spans="2:9" ht="14.4" thickBot="1" x14ac:dyDescent="0.3">
      <c r="B362" s="605"/>
      <c r="C362" s="606"/>
      <c r="D362" s="278"/>
      <c r="E362" s="237"/>
      <c r="F362" s="294"/>
      <c r="G362" s="824"/>
      <c r="H362" s="825"/>
      <c r="I362" s="259"/>
    </row>
    <row r="363" spans="2:9" ht="14.4" thickBot="1" x14ac:dyDescent="0.3">
      <c r="B363" s="148"/>
      <c r="C363" s="132"/>
      <c r="D363" s="129"/>
      <c r="E363" s="211"/>
      <c r="F363" s="249"/>
      <c r="G363" s="554" t="s">
        <v>71</v>
      </c>
      <c r="H363" s="555"/>
      <c r="I363" s="150">
        <f>+SUM(F361:H361)</f>
        <v>1356861.8699499802</v>
      </c>
    </row>
    <row r="364" spans="2:9" ht="14.4" thickBot="1" x14ac:dyDescent="0.3">
      <c r="B364" s="128" t="s">
        <v>74</v>
      </c>
      <c r="C364" s="132"/>
      <c r="D364" s="129"/>
      <c r="E364" s="211"/>
      <c r="F364" s="249"/>
      <c r="G364" s="132"/>
      <c r="H364" s="132"/>
      <c r="I364" s="151"/>
    </row>
    <row r="365" spans="2:9" x14ac:dyDescent="0.25">
      <c r="B365" s="629" t="s">
        <v>11</v>
      </c>
      <c r="C365" s="630"/>
      <c r="D365" s="275" t="s">
        <v>65</v>
      </c>
      <c r="E365" s="512" t="s">
        <v>75</v>
      </c>
      <c r="F365" s="275" t="s">
        <v>76</v>
      </c>
      <c r="G365" s="630" t="s">
        <v>77</v>
      </c>
      <c r="H365" s="631"/>
      <c r="I365" s="162"/>
    </row>
    <row r="366" spans="2:9" ht="14.4" thickBot="1" x14ac:dyDescent="0.3">
      <c r="B366" s="579"/>
      <c r="C366" s="580"/>
      <c r="D366" s="145"/>
      <c r="E366" s="247"/>
      <c r="F366" s="171"/>
      <c r="G366" s="816"/>
      <c r="H366" s="817"/>
      <c r="I366" s="151"/>
    </row>
    <row r="367" spans="2:9" ht="14.4" thickBot="1" x14ac:dyDescent="0.3">
      <c r="B367" s="169"/>
      <c r="C367" s="132"/>
      <c r="D367" s="129"/>
      <c r="E367" s="211"/>
      <c r="F367" s="249"/>
      <c r="G367" s="554" t="s">
        <v>71</v>
      </c>
      <c r="H367" s="555"/>
      <c r="I367" s="150">
        <f>+SUM(G366:H366)</f>
        <v>0</v>
      </c>
    </row>
    <row r="368" spans="2:9" ht="14.4" thickBot="1" x14ac:dyDescent="0.3">
      <c r="B368" s="128" t="s">
        <v>79</v>
      </c>
      <c r="C368" s="160"/>
      <c r="D368" s="129"/>
      <c r="E368" s="211"/>
      <c r="F368" s="249"/>
      <c r="G368" s="132"/>
      <c r="H368" s="132"/>
      <c r="I368" s="151"/>
    </row>
    <row r="369" spans="2:9" x14ac:dyDescent="0.25">
      <c r="B369" s="533" t="s">
        <v>11</v>
      </c>
      <c r="C369" s="534"/>
      <c r="D369" s="135" t="s">
        <v>65</v>
      </c>
      <c r="E369" s="248" t="s">
        <v>75</v>
      </c>
      <c r="F369" s="135" t="s">
        <v>76</v>
      </c>
      <c r="G369" s="534" t="s">
        <v>77</v>
      </c>
      <c r="H369" s="535"/>
      <c r="I369" s="162"/>
    </row>
    <row r="370" spans="2:9" ht="14.4" thickBot="1" x14ac:dyDescent="0.3">
      <c r="B370" s="576"/>
      <c r="C370" s="577"/>
      <c r="D370" s="166"/>
      <c r="E370" s="251"/>
      <c r="F370" s="250"/>
      <c r="G370" s="577"/>
      <c r="H370" s="578"/>
      <c r="I370" s="151"/>
    </row>
    <row r="371" spans="2:9" ht="14.4" thickBot="1" x14ac:dyDescent="0.3">
      <c r="B371" s="172"/>
      <c r="C371" s="173"/>
      <c r="D371" s="174"/>
      <c r="E371" s="246"/>
      <c r="F371" s="245"/>
      <c r="G371" s="593" t="s">
        <v>71</v>
      </c>
      <c r="H371" s="594"/>
      <c r="I371" s="150">
        <f>+SUM(G370)</f>
        <v>0</v>
      </c>
    </row>
    <row r="372" spans="2:9" ht="14.4" thickBot="1" x14ac:dyDescent="0.3">
      <c r="B372" s="148"/>
      <c r="C372" s="132"/>
      <c r="D372" s="129"/>
      <c r="E372" s="244"/>
      <c r="F372" s="243"/>
      <c r="G372" s="132"/>
      <c r="H372" s="179"/>
      <c r="I372" s="180"/>
    </row>
    <row r="373" spans="2:9" ht="14.4" thickBot="1" x14ac:dyDescent="0.3">
      <c r="B373" s="181"/>
      <c r="C373" s="182"/>
      <c r="D373" s="183"/>
      <c r="E373" s="217"/>
      <c r="F373" s="601" t="s">
        <v>80</v>
      </c>
      <c r="G373" s="601"/>
      <c r="H373" s="602"/>
      <c r="I373" s="511">
        <f>+(SUM(I358:I371))</f>
        <v>1356861.8699499802</v>
      </c>
    </row>
    <row r="374" spans="2:9" ht="15.6" customHeight="1" thickBot="1" x14ac:dyDescent="0.3">
      <c r="B374" s="186"/>
      <c r="C374" s="187"/>
      <c r="D374" s="188"/>
      <c r="E374" s="549" t="s">
        <v>86</v>
      </c>
      <c r="F374" s="550"/>
      <c r="G374" s="550"/>
      <c r="H374" s="550"/>
      <c r="I374" s="203">
        <f>+SUM(I375:I378)</f>
        <v>406380.13005001913</v>
      </c>
    </row>
    <row r="375" spans="2:9" x14ac:dyDescent="0.25">
      <c r="B375" s="196"/>
      <c r="C375" s="197"/>
      <c r="D375" s="193"/>
      <c r="E375" s="551" t="s">
        <v>87</v>
      </c>
      <c r="F375" s="552"/>
      <c r="G375" s="553"/>
      <c r="H375" s="204">
        <v>0.23</v>
      </c>
      <c r="I375" s="205">
        <f>I373*H375</f>
        <v>312078.23008849547</v>
      </c>
    </row>
    <row r="376" spans="2:9" x14ac:dyDescent="0.25">
      <c r="B376" s="196"/>
      <c r="C376" s="197"/>
      <c r="D376" s="193"/>
      <c r="E376" s="521" t="s">
        <v>88</v>
      </c>
      <c r="F376" s="522"/>
      <c r="G376" s="523"/>
      <c r="H376" s="206">
        <v>0.01</v>
      </c>
      <c r="I376" s="207">
        <f>I373*H376</f>
        <v>13568.618699499802</v>
      </c>
    </row>
    <row r="377" spans="2:9" x14ac:dyDescent="0.25">
      <c r="B377" s="196"/>
      <c r="C377" s="197"/>
      <c r="D377" s="193"/>
      <c r="E377" s="521" t="s">
        <v>89</v>
      </c>
      <c r="F377" s="522"/>
      <c r="G377" s="523"/>
      <c r="H377" s="206">
        <v>0.05</v>
      </c>
      <c r="I377" s="207">
        <f>I373*H377</f>
        <v>67843.093497499009</v>
      </c>
    </row>
    <row r="378" spans="2:9" ht="14.4" thickBot="1" x14ac:dyDescent="0.3">
      <c r="B378" s="196"/>
      <c r="C378" s="197"/>
      <c r="D378" s="193"/>
      <c r="E378" s="544" t="s">
        <v>90</v>
      </c>
      <c r="F378" s="545"/>
      <c r="G378" s="546"/>
      <c r="H378" s="209">
        <v>0.19</v>
      </c>
      <c r="I378" s="207">
        <f>H378*I377</f>
        <v>12890.187764524811</v>
      </c>
    </row>
    <row r="379" spans="2:9" ht="14.4" thickBot="1" x14ac:dyDescent="0.3">
      <c r="B379" s="196"/>
      <c r="C379" s="197"/>
      <c r="D379" s="193"/>
      <c r="E379" s="547" t="s">
        <v>91</v>
      </c>
      <c r="F379" s="548"/>
      <c r="G379" s="548"/>
      <c r="H379" s="548"/>
      <c r="I379" s="210">
        <f>ROUND(I373+I374,0)</f>
        <v>1763242</v>
      </c>
    </row>
    <row r="380" spans="2:9" x14ac:dyDescent="0.25">
      <c r="B380" s="196"/>
      <c r="C380" s="197"/>
      <c r="D380" s="193"/>
      <c r="E380" s="246"/>
      <c r="F380" s="149"/>
      <c r="G380" s="149"/>
      <c r="H380" s="149"/>
      <c r="I380" s="189"/>
    </row>
    <row r="381" spans="2:9" x14ac:dyDescent="0.25">
      <c r="B381" s="196"/>
      <c r="C381" s="197"/>
      <c r="D381" s="193"/>
      <c r="E381" s="211"/>
      <c r="F381" s="212"/>
      <c r="G381" s="212"/>
      <c r="H381" s="212"/>
      <c r="I381" s="213"/>
    </row>
    <row r="382" spans="2:9" x14ac:dyDescent="0.25">
      <c r="B382" s="191"/>
      <c r="C382" s="192"/>
      <c r="D382" s="193"/>
      <c r="E382" s="211"/>
      <c r="F382" s="194"/>
      <c r="G382" s="194"/>
      <c r="H382" s="194"/>
      <c r="I382" s="195"/>
    </row>
    <row r="383" spans="2:9" x14ac:dyDescent="0.25">
      <c r="B383" s="196" t="s">
        <v>81</v>
      </c>
      <c r="C383" s="197"/>
      <c r="D383" s="193"/>
      <c r="E383" s="211"/>
      <c r="F383" s="632" t="s">
        <v>82</v>
      </c>
      <c r="G383" s="632"/>
      <c r="H383" s="632"/>
      <c r="I383" s="633"/>
    </row>
    <row r="384" spans="2:9" ht="14.4" thickBot="1" x14ac:dyDescent="0.3">
      <c r="B384" s="181" t="s">
        <v>83</v>
      </c>
      <c r="C384" s="182"/>
      <c r="D384" s="183"/>
      <c r="E384" s="242"/>
      <c r="F384" s="570" t="s">
        <v>84</v>
      </c>
      <c r="G384" s="570"/>
      <c r="H384" s="570"/>
      <c r="I384" s="571"/>
    </row>
    <row r="385" spans="2:9" ht="14.4" thickBot="1" x14ac:dyDescent="0.3"/>
    <row r="386" spans="2:9" ht="14.25" customHeight="1" x14ac:dyDescent="0.25">
      <c r="B386" s="560" t="str">
        <f>+'[2]2- COMP BASICA'!$B$2</f>
        <v>REPARACIONES LOCATIVAS LABORATORIO GENETICA REGIONAL NOR OCCIDENTE DEL INSTITUTO NACIONAL DE MEDICINA LEGAL Y CIENCIAS FORENSES.</v>
      </c>
      <c r="C386" s="561"/>
      <c r="D386" s="561"/>
      <c r="E386" s="561"/>
      <c r="F386" s="561"/>
      <c r="G386" s="561"/>
      <c r="H386" s="271" t="s">
        <v>62</v>
      </c>
      <c r="I386" s="270" t="str">
        <f>+'[2]BASE DEL PRESUPUESTO'!$D$166</f>
        <v>MOBILIARIO</v>
      </c>
    </row>
    <row r="387" spans="2:9" x14ac:dyDescent="0.25">
      <c r="B387" s="562"/>
      <c r="C387" s="563"/>
      <c r="D387" s="563"/>
      <c r="E387" s="563"/>
      <c r="F387" s="563"/>
      <c r="G387" s="563"/>
      <c r="H387" s="269" t="s">
        <v>63</v>
      </c>
      <c r="I387" s="404" t="str">
        <f>+'[2]BASE DEL PRESUPUESTO'!$C$178</f>
        <v>12.12</v>
      </c>
    </row>
    <row r="388" spans="2:9" ht="24" customHeight="1" thickBot="1" x14ac:dyDescent="0.3">
      <c r="B388" s="267" t="s">
        <v>64</v>
      </c>
      <c r="C388" s="564" t="str">
        <f>+'[2]BASE DEL PRESUPUESTO'!$D$178</f>
        <v>Suministro e Instalación de MESA ANTIVIBRATORIA. Dimensiones: 70 x 45 x 90 cm (Ancho x Fondo x Alto). LIMPIEZA 1</v>
      </c>
      <c r="D388" s="565"/>
      <c r="E388" s="565"/>
      <c r="F388" s="565"/>
      <c r="G388" s="565"/>
      <c r="H388" s="266" t="s">
        <v>65</v>
      </c>
      <c r="I388" s="265" t="str">
        <f>+'[2]BASE DEL PRESUPUESTO'!$E$178</f>
        <v>UND</v>
      </c>
    </row>
    <row r="389" spans="2:9" x14ac:dyDescent="0.25">
      <c r="B389" s="264"/>
      <c r="C389" s="129"/>
      <c r="D389" s="129"/>
      <c r="E389" s="263"/>
      <c r="F389" s="262"/>
      <c r="G389" s="129"/>
      <c r="H389" s="129"/>
      <c r="I389" s="144"/>
    </row>
    <row r="390" spans="2:9" ht="14.4" thickBot="1" x14ac:dyDescent="0.3">
      <c r="B390" s="128" t="s">
        <v>66</v>
      </c>
      <c r="C390" s="129"/>
      <c r="D390" s="129"/>
      <c r="E390" s="211"/>
      <c r="F390" s="249"/>
      <c r="G390" s="132"/>
      <c r="H390" s="132"/>
      <c r="I390" s="133"/>
    </row>
    <row r="391" spans="2:9" x14ac:dyDescent="0.25">
      <c r="B391" s="533" t="s">
        <v>11</v>
      </c>
      <c r="C391" s="534"/>
      <c r="D391" s="135" t="s">
        <v>65</v>
      </c>
      <c r="E391" s="255" t="s">
        <v>67</v>
      </c>
      <c r="F391" s="248" t="s">
        <v>68</v>
      </c>
      <c r="G391" s="534" t="s">
        <v>69</v>
      </c>
      <c r="H391" s="535"/>
      <c r="I391" s="138"/>
    </row>
    <row r="392" spans="2:9" ht="14.4" thickBot="1" x14ac:dyDescent="0.3">
      <c r="B392" s="568"/>
      <c r="C392" s="569"/>
      <c r="D392" s="145"/>
      <c r="E392" s="208"/>
      <c r="F392" s="256"/>
      <c r="G392" s="661"/>
      <c r="H392" s="662"/>
      <c r="I392" s="133"/>
    </row>
    <row r="393" spans="2:9" ht="14.4" thickBot="1" x14ac:dyDescent="0.3">
      <c r="B393" s="148"/>
      <c r="C393" s="132"/>
      <c r="D393" s="129"/>
      <c r="E393" s="211"/>
      <c r="F393" s="249"/>
      <c r="G393" s="655" t="s">
        <v>71</v>
      </c>
      <c r="H393" s="656"/>
      <c r="I393" s="150">
        <f>+SUM(G392:H392)</f>
        <v>0</v>
      </c>
    </row>
    <row r="394" spans="2:9" ht="14.4" thickBot="1" x14ac:dyDescent="0.3">
      <c r="B394" s="128" t="s">
        <v>72</v>
      </c>
      <c r="C394" s="132"/>
      <c r="D394" s="129"/>
      <c r="E394" s="211"/>
      <c r="F394" s="249"/>
      <c r="G394" s="261"/>
      <c r="H394" s="261"/>
      <c r="I394" s="151"/>
    </row>
    <row r="395" spans="2:9" ht="14.4" thickBot="1" x14ac:dyDescent="0.3">
      <c r="B395" s="629" t="s">
        <v>11</v>
      </c>
      <c r="C395" s="630"/>
      <c r="D395" s="287" t="s">
        <v>65</v>
      </c>
      <c r="E395" s="518" t="s">
        <v>67</v>
      </c>
      <c r="F395" s="517" t="s">
        <v>68</v>
      </c>
      <c r="G395" s="826" t="s">
        <v>162</v>
      </c>
      <c r="H395" s="827"/>
      <c r="I395" s="152"/>
    </row>
    <row r="396" spans="2:9" s="389" customFormat="1" ht="13.95" customHeight="1" x14ac:dyDescent="0.25">
      <c r="B396" s="886" t="s">
        <v>171</v>
      </c>
      <c r="C396" s="887"/>
      <c r="D396" s="516" t="s">
        <v>85</v>
      </c>
      <c r="E396" s="515">
        <v>1</v>
      </c>
      <c r="F396" s="514">
        <v>3250519.753880776</v>
      </c>
      <c r="G396" s="888">
        <f>+F396*0.19</f>
        <v>617598.75323734747</v>
      </c>
      <c r="H396" s="889"/>
      <c r="I396" s="513"/>
    </row>
    <row r="397" spans="2:9" ht="14.4" thickBot="1" x14ac:dyDescent="0.3">
      <c r="B397" s="605"/>
      <c r="C397" s="606"/>
      <c r="D397" s="278"/>
      <c r="E397" s="237"/>
      <c r="F397" s="294"/>
      <c r="G397" s="824"/>
      <c r="H397" s="825"/>
      <c r="I397" s="259"/>
    </row>
    <row r="398" spans="2:9" ht="14.4" thickBot="1" x14ac:dyDescent="0.3">
      <c r="B398" s="148"/>
      <c r="C398" s="132"/>
      <c r="D398" s="129"/>
      <c r="E398" s="211"/>
      <c r="F398" s="249"/>
      <c r="G398" s="554" t="s">
        <v>71</v>
      </c>
      <c r="H398" s="555"/>
      <c r="I398" s="150">
        <f>+SUM(F396:H396)</f>
        <v>3868118.5071181236</v>
      </c>
    </row>
    <row r="399" spans="2:9" ht="14.4" thickBot="1" x14ac:dyDescent="0.3">
      <c r="B399" s="128" t="s">
        <v>74</v>
      </c>
      <c r="C399" s="132"/>
      <c r="D399" s="129"/>
      <c r="E399" s="211"/>
      <c r="F399" s="249"/>
      <c r="G399" s="132"/>
      <c r="H399" s="132"/>
      <c r="I399" s="151"/>
    </row>
    <row r="400" spans="2:9" x14ac:dyDescent="0.25">
      <c r="B400" s="629" t="s">
        <v>11</v>
      </c>
      <c r="C400" s="630"/>
      <c r="D400" s="275" t="s">
        <v>65</v>
      </c>
      <c r="E400" s="512" t="s">
        <v>75</v>
      </c>
      <c r="F400" s="275" t="s">
        <v>76</v>
      </c>
      <c r="G400" s="630" t="s">
        <v>77</v>
      </c>
      <c r="H400" s="631"/>
      <c r="I400" s="162"/>
    </row>
    <row r="401" spans="2:9" ht="14.4" thickBot="1" x14ac:dyDescent="0.3">
      <c r="B401" s="579"/>
      <c r="C401" s="580"/>
      <c r="D401" s="145"/>
      <c r="E401" s="247"/>
      <c r="F401" s="171"/>
      <c r="G401" s="816"/>
      <c r="H401" s="817"/>
      <c r="I401" s="151"/>
    </row>
    <row r="402" spans="2:9" ht="14.4" thickBot="1" x14ac:dyDescent="0.3">
      <c r="B402" s="169"/>
      <c r="C402" s="132"/>
      <c r="D402" s="129"/>
      <c r="E402" s="211"/>
      <c r="F402" s="249"/>
      <c r="G402" s="554" t="s">
        <v>71</v>
      </c>
      <c r="H402" s="555"/>
      <c r="I402" s="150">
        <f>+SUM(G401:H401)</f>
        <v>0</v>
      </c>
    </row>
    <row r="403" spans="2:9" ht="14.4" thickBot="1" x14ac:dyDescent="0.3">
      <c r="B403" s="128" t="s">
        <v>79</v>
      </c>
      <c r="C403" s="160"/>
      <c r="D403" s="129"/>
      <c r="E403" s="211"/>
      <c r="F403" s="249"/>
      <c r="G403" s="132"/>
      <c r="H403" s="132"/>
      <c r="I403" s="151"/>
    </row>
    <row r="404" spans="2:9" x14ac:dyDescent="0.25">
      <c r="B404" s="533" t="s">
        <v>11</v>
      </c>
      <c r="C404" s="534"/>
      <c r="D404" s="135" t="s">
        <v>65</v>
      </c>
      <c r="E404" s="248" t="s">
        <v>75</v>
      </c>
      <c r="F404" s="135" t="s">
        <v>76</v>
      </c>
      <c r="G404" s="534" t="s">
        <v>77</v>
      </c>
      <c r="H404" s="535"/>
      <c r="I404" s="162"/>
    </row>
    <row r="405" spans="2:9" ht="14.4" thickBot="1" x14ac:dyDescent="0.3">
      <c r="B405" s="576"/>
      <c r="C405" s="577"/>
      <c r="D405" s="166"/>
      <c r="E405" s="251"/>
      <c r="F405" s="250"/>
      <c r="G405" s="577"/>
      <c r="H405" s="578"/>
      <c r="I405" s="151"/>
    </row>
    <row r="406" spans="2:9" ht="14.4" thickBot="1" x14ac:dyDescent="0.3">
      <c r="B406" s="172"/>
      <c r="C406" s="173"/>
      <c r="D406" s="174"/>
      <c r="E406" s="246"/>
      <c r="F406" s="245"/>
      <c r="G406" s="593" t="s">
        <v>71</v>
      </c>
      <c r="H406" s="594"/>
      <c r="I406" s="150">
        <f>+SUM(G405)</f>
        <v>0</v>
      </c>
    </row>
    <row r="407" spans="2:9" ht="14.4" thickBot="1" x14ac:dyDescent="0.3">
      <c r="B407" s="148"/>
      <c r="C407" s="132"/>
      <c r="D407" s="129"/>
      <c r="E407" s="244"/>
      <c r="F407" s="243"/>
      <c r="G407" s="132"/>
      <c r="H407" s="179"/>
      <c r="I407" s="180"/>
    </row>
    <row r="408" spans="2:9" ht="14.4" thickBot="1" x14ac:dyDescent="0.3">
      <c r="B408" s="181"/>
      <c r="C408" s="182"/>
      <c r="D408" s="183"/>
      <c r="E408" s="217"/>
      <c r="F408" s="601" t="s">
        <v>80</v>
      </c>
      <c r="G408" s="601"/>
      <c r="H408" s="602"/>
      <c r="I408" s="511">
        <f>+(SUM(I393:I406))</f>
        <v>3868118.5071181236</v>
      </c>
    </row>
    <row r="409" spans="2:9" ht="15.6" customHeight="1" thickBot="1" x14ac:dyDescent="0.3">
      <c r="B409" s="186"/>
      <c r="C409" s="187"/>
      <c r="D409" s="188"/>
      <c r="E409" s="549" t="s">
        <v>86</v>
      </c>
      <c r="F409" s="550"/>
      <c r="G409" s="550"/>
      <c r="H409" s="550"/>
      <c r="I409" s="203">
        <f>+SUM(I410:I413)</f>
        <v>1158501.4928818783</v>
      </c>
    </row>
    <row r="410" spans="2:9" x14ac:dyDescent="0.25">
      <c r="B410" s="196"/>
      <c r="C410" s="197"/>
      <c r="D410" s="193"/>
      <c r="E410" s="551" t="s">
        <v>87</v>
      </c>
      <c r="F410" s="552"/>
      <c r="G410" s="553"/>
      <c r="H410" s="204">
        <v>0.23</v>
      </c>
      <c r="I410" s="205">
        <f>I408*H410</f>
        <v>889667.25663716847</v>
      </c>
    </row>
    <row r="411" spans="2:9" x14ac:dyDescent="0.25">
      <c r="B411" s="196"/>
      <c r="C411" s="197"/>
      <c r="D411" s="193"/>
      <c r="E411" s="521" t="s">
        <v>88</v>
      </c>
      <c r="F411" s="522"/>
      <c r="G411" s="523"/>
      <c r="H411" s="206">
        <v>0.01</v>
      </c>
      <c r="I411" s="207">
        <f>I408*H411</f>
        <v>38681.185071181237</v>
      </c>
    </row>
    <row r="412" spans="2:9" x14ac:dyDescent="0.25">
      <c r="B412" s="196"/>
      <c r="C412" s="197"/>
      <c r="D412" s="193"/>
      <c r="E412" s="521" t="s">
        <v>89</v>
      </c>
      <c r="F412" s="522"/>
      <c r="G412" s="523"/>
      <c r="H412" s="206">
        <v>0.05</v>
      </c>
      <c r="I412" s="207">
        <f>I408*H412</f>
        <v>193405.92535590619</v>
      </c>
    </row>
    <row r="413" spans="2:9" ht="14.4" thickBot="1" x14ac:dyDescent="0.3">
      <c r="B413" s="196"/>
      <c r="C413" s="197"/>
      <c r="D413" s="193"/>
      <c r="E413" s="544" t="s">
        <v>90</v>
      </c>
      <c r="F413" s="545"/>
      <c r="G413" s="546"/>
      <c r="H413" s="209">
        <v>0.19</v>
      </c>
      <c r="I413" s="207">
        <f>H413*I412</f>
        <v>36747.125817622175</v>
      </c>
    </row>
    <row r="414" spans="2:9" ht="14.4" thickBot="1" x14ac:dyDescent="0.3">
      <c r="B414" s="196"/>
      <c r="C414" s="197"/>
      <c r="D414" s="193"/>
      <c r="E414" s="547" t="s">
        <v>91</v>
      </c>
      <c r="F414" s="548"/>
      <c r="G414" s="548"/>
      <c r="H414" s="548"/>
      <c r="I414" s="210">
        <f>ROUND(I408+I409,0)</f>
        <v>5026620</v>
      </c>
    </row>
    <row r="415" spans="2:9" x14ac:dyDescent="0.25">
      <c r="B415" s="196"/>
      <c r="C415" s="197"/>
      <c r="D415" s="193"/>
      <c r="E415" s="246"/>
      <c r="F415" s="149"/>
      <c r="G415" s="149"/>
      <c r="H415" s="149"/>
      <c r="I415" s="189"/>
    </row>
    <row r="416" spans="2:9" x14ac:dyDescent="0.25">
      <c r="B416" s="196"/>
      <c r="C416" s="197"/>
      <c r="D416" s="193"/>
      <c r="E416" s="211"/>
      <c r="F416" s="212"/>
      <c r="G416" s="212"/>
      <c r="H416" s="212"/>
      <c r="I416" s="213"/>
    </row>
    <row r="417" spans="2:9" x14ac:dyDescent="0.25">
      <c r="B417" s="191"/>
      <c r="C417" s="192"/>
      <c r="D417" s="193"/>
      <c r="E417" s="211"/>
      <c r="F417" s="194"/>
      <c r="G417" s="194"/>
      <c r="H417" s="194"/>
      <c r="I417" s="195"/>
    </row>
    <row r="418" spans="2:9" x14ac:dyDescent="0.25">
      <c r="B418" s="196" t="s">
        <v>81</v>
      </c>
      <c r="C418" s="197"/>
      <c r="D418" s="193"/>
      <c r="E418" s="211"/>
      <c r="F418" s="632" t="s">
        <v>82</v>
      </c>
      <c r="G418" s="632"/>
      <c r="H418" s="632"/>
      <c r="I418" s="633"/>
    </row>
    <row r="419" spans="2:9" ht="14.4" thickBot="1" x14ac:dyDescent="0.3">
      <c r="B419" s="181" t="s">
        <v>83</v>
      </c>
      <c r="C419" s="182"/>
      <c r="D419" s="183"/>
      <c r="E419" s="242"/>
      <c r="F419" s="570" t="s">
        <v>84</v>
      </c>
      <c r="G419" s="570"/>
      <c r="H419" s="570"/>
      <c r="I419" s="571"/>
    </row>
    <row r="420" spans="2:9" ht="14.4" thickBot="1" x14ac:dyDescent="0.3"/>
    <row r="421" spans="2:9" ht="14.25" customHeight="1" x14ac:dyDescent="0.25">
      <c r="B421" s="560" t="str">
        <f>+'[2]2- COMP BASICA'!$B$2</f>
        <v>REPARACIONES LOCATIVAS LABORATORIO GENETICA REGIONAL NOR OCCIDENTE DEL INSTITUTO NACIONAL DE MEDICINA LEGAL Y CIENCIAS FORENSES.</v>
      </c>
      <c r="C421" s="561"/>
      <c r="D421" s="561"/>
      <c r="E421" s="561"/>
      <c r="F421" s="561"/>
      <c r="G421" s="561"/>
      <c r="H421" s="271" t="s">
        <v>62</v>
      </c>
      <c r="I421" s="270" t="str">
        <f>+'[2]BASE DEL PRESUPUESTO'!$D$166</f>
        <v>MOBILIARIO</v>
      </c>
    </row>
    <row r="422" spans="2:9" x14ac:dyDescent="0.25">
      <c r="B422" s="562"/>
      <c r="C422" s="563"/>
      <c r="D422" s="563"/>
      <c r="E422" s="563"/>
      <c r="F422" s="563"/>
      <c r="G422" s="563"/>
      <c r="H422" s="269" t="s">
        <v>63</v>
      </c>
      <c r="I422" s="404" t="str">
        <f>+'[2]BASE DEL PRESUPUESTO'!$C$179</f>
        <v>12.13</v>
      </c>
    </row>
    <row r="423" spans="2:9" ht="24" customHeight="1" thickBot="1" x14ac:dyDescent="0.3">
      <c r="B423" s="267" t="s">
        <v>64</v>
      </c>
      <c r="C423" s="564" t="str">
        <f>+'[2]BASE DEL PRESUPUESTO'!$D$179</f>
        <v>Suministro e Instalación de MESÓN PERIMETRAL EN L PARA LABORATORIO. Dimensiones: (200+196) x 70 x 90 cm (Ancho x Fondo x Alto). LIMPIEZA 2</v>
      </c>
      <c r="D423" s="565"/>
      <c r="E423" s="565"/>
      <c r="F423" s="565"/>
      <c r="G423" s="565"/>
      <c r="H423" s="266" t="s">
        <v>65</v>
      </c>
      <c r="I423" s="265" t="str">
        <f>+'[2]BASE DEL PRESUPUESTO'!$E$179</f>
        <v>UND</v>
      </c>
    </row>
    <row r="424" spans="2:9" x14ac:dyDescent="0.25">
      <c r="B424" s="264"/>
      <c r="C424" s="129"/>
      <c r="D424" s="129"/>
      <c r="E424" s="263"/>
      <c r="F424" s="262"/>
      <c r="G424" s="129"/>
      <c r="H424" s="129"/>
      <c r="I424" s="144"/>
    </row>
    <row r="425" spans="2:9" ht="14.4" thickBot="1" x14ac:dyDescent="0.3">
      <c r="B425" s="128" t="s">
        <v>66</v>
      </c>
      <c r="C425" s="129"/>
      <c r="D425" s="129"/>
      <c r="E425" s="211"/>
      <c r="F425" s="249"/>
      <c r="G425" s="132"/>
      <c r="H425" s="132"/>
      <c r="I425" s="133"/>
    </row>
    <row r="426" spans="2:9" x14ac:dyDescent="0.25">
      <c r="B426" s="533" t="s">
        <v>11</v>
      </c>
      <c r="C426" s="534"/>
      <c r="D426" s="135" t="s">
        <v>65</v>
      </c>
      <c r="E426" s="255" t="s">
        <v>67</v>
      </c>
      <c r="F426" s="248" t="s">
        <v>68</v>
      </c>
      <c r="G426" s="534" t="s">
        <v>69</v>
      </c>
      <c r="H426" s="535"/>
      <c r="I426" s="138"/>
    </row>
    <row r="427" spans="2:9" ht="14.4" thickBot="1" x14ac:dyDescent="0.3">
      <c r="B427" s="568"/>
      <c r="C427" s="569"/>
      <c r="D427" s="145"/>
      <c r="E427" s="208"/>
      <c r="F427" s="256"/>
      <c r="G427" s="661"/>
      <c r="H427" s="662"/>
      <c r="I427" s="133"/>
    </row>
    <row r="428" spans="2:9" ht="14.4" thickBot="1" x14ac:dyDescent="0.3">
      <c r="B428" s="148"/>
      <c r="C428" s="132"/>
      <c r="D428" s="129"/>
      <c r="E428" s="211"/>
      <c r="F428" s="249"/>
      <c r="G428" s="655" t="s">
        <v>71</v>
      </c>
      <c r="H428" s="656"/>
      <c r="I428" s="150">
        <f>+SUM(G427:H427)</f>
        <v>0</v>
      </c>
    </row>
    <row r="429" spans="2:9" ht="14.4" thickBot="1" x14ac:dyDescent="0.3">
      <c r="B429" s="128" t="s">
        <v>72</v>
      </c>
      <c r="C429" s="132"/>
      <c r="D429" s="129"/>
      <c r="E429" s="211"/>
      <c r="F429" s="249"/>
      <c r="G429" s="261"/>
      <c r="H429" s="261"/>
      <c r="I429" s="151"/>
    </row>
    <row r="430" spans="2:9" ht="14.4" thickBot="1" x14ac:dyDescent="0.3">
      <c r="B430" s="629" t="s">
        <v>11</v>
      </c>
      <c r="C430" s="630"/>
      <c r="D430" s="287" t="s">
        <v>65</v>
      </c>
      <c r="E430" s="518" t="s">
        <v>67</v>
      </c>
      <c r="F430" s="517" t="s">
        <v>68</v>
      </c>
      <c r="G430" s="826" t="s">
        <v>162</v>
      </c>
      <c r="H430" s="827"/>
      <c r="I430" s="152"/>
    </row>
    <row r="431" spans="2:9" s="389" customFormat="1" ht="13.95" customHeight="1" x14ac:dyDescent="0.25">
      <c r="B431" s="886" t="s">
        <v>169</v>
      </c>
      <c r="C431" s="887"/>
      <c r="D431" s="516" t="s">
        <v>85</v>
      </c>
      <c r="E431" s="515">
        <v>1</v>
      </c>
      <c r="F431" s="514">
        <v>7156219.7483841516</v>
      </c>
      <c r="G431" s="888">
        <f>+F431*0.19</f>
        <v>1359681.7521929888</v>
      </c>
      <c r="H431" s="889"/>
      <c r="I431" s="513"/>
    </row>
    <row r="432" spans="2:9" ht="14.4" thickBot="1" x14ac:dyDescent="0.3">
      <c r="B432" s="605"/>
      <c r="C432" s="606"/>
      <c r="D432" s="278"/>
      <c r="E432" s="237"/>
      <c r="F432" s="294"/>
      <c r="G432" s="824"/>
      <c r="H432" s="825"/>
      <c r="I432" s="259"/>
    </row>
    <row r="433" spans="2:9" ht="14.4" thickBot="1" x14ac:dyDescent="0.3">
      <c r="B433" s="148"/>
      <c r="C433" s="132"/>
      <c r="D433" s="129"/>
      <c r="E433" s="211"/>
      <c r="F433" s="249"/>
      <c r="G433" s="554" t="s">
        <v>71</v>
      </c>
      <c r="H433" s="555"/>
      <c r="I433" s="150">
        <f>+SUM(F431:H431)</f>
        <v>8515901.5005771406</v>
      </c>
    </row>
    <row r="434" spans="2:9" ht="14.4" thickBot="1" x14ac:dyDescent="0.3">
      <c r="B434" s="128" t="s">
        <v>74</v>
      </c>
      <c r="C434" s="132"/>
      <c r="D434" s="129"/>
      <c r="E434" s="211"/>
      <c r="F434" s="249"/>
      <c r="G434" s="132"/>
      <c r="H434" s="132"/>
      <c r="I434" s="151"/>
    </row>
    <row r="435" spans="2:9" x14ac:dyDescent="0.25">
      <c r="B435" s="629" t="s">
        <v>11</v>
      </c>
      <c r="C435" s="630"/>
      <c r="D435" s="275" t="s">
        <v>65</v>
      </c>
      <c r="E435" s="512" t="s">
        <v>75</v>
      </c>
      <c r="F435" s="275" t="s">
        <v>76</v>
      </c>
      <c r="G435" s="630" t="s">
        <v>77</v>
      </c>
      <c r="H435" s="631"/>
      <c r="I435" s="162"/>
    </row>
    <row r="436" spans="2:9" ht="14.4" thickBot="1" x14ac:dyDescent="0.3">
      <c r="B436" s="579"/>
      <c r="C436" s="580"/>
      <c r="D436" s="145"/>
      <c r="E436" s="247"/>
      <c r="F436" s="171"/>
      <c r="G436" s="816"/>
      <c r="H436" s="817"/>
      <c r="I436" s="151"/>
    </row>
    <row r="437" spans="2:9" ht="14.4" thickBot="1" x14ac:dyDescent="0.3">
      <c r="B437" s="169"/>
      <c r="C437" s="132"/>
      <c r="D437" s="129"/>
      <c r="E437" s="211"/>
      <c r="F437" s="249"/>
      <c r="G437" s="554" t="s">
        <v>71</v>
      </c>
      <c r="H437" s="555"/>
      <c r="I437" s="150">
        <f>+SUM(G436:H436)</f>
        <v>0</v>
      </c>
    </row>
    <row r="438" spans="2:9" ht="14.4" thickBot="1" x14ac:dyDescent="0.3">
      <c r="B438" s="128" t="s">
        <v>79</v>
      </c>
      <c r="C438" s="160"/>
      <c r="D438" s="129"/>
      <c r="E438" s="211"/>
      <c r="F438" s="249"/>
      <c r="G438" s="132"/>
      <c r="H438" s="132"/>
      <c r="I438" s="151"/>
    </row>
    <row r="439" spans="2:9" x14ac:dyDescent="0.25">
      <c r="B439" s="533" t="s">
        <v>11</v>
      </c>
      <c r="C439" s="534"/>
      <c r="D439" s="135" t="s">
        <v>65</v>
      </c>
      <c r="E439" s="248" t="s">
        <v>75</v>
      </c>
      <c r="F439" s="135" t="s">
        <v>76</v>
      </c>
      <c r="G439" s="534" t="s">
        <v>77</v>
      </c>
      <c r="H439" s="535"/>
      <c r="I439" s="162"/>
    </row>
    <row r="440" spans="2:9" ht="14.4" thickBot="1" x14ac:dyDescent="0.3">
      <c r="B440" s="576"/>
      <c r="C440" s="577"/>
      <c r="D440" s="166"/>
      <c r="E440" s="251"/>
      <c r="F440" s="250"/>
      <c r="G440" s="577"/>
      <c r="H440" s="578"/>
      <c r="I440" s="151"/>
    </row>
    <row r="441" spans="2:9" ht="14.4" thickBot="1" x14ac:dyDescent="0.3">
      <c r="B441" s="172"/>
      <c r="C441" s="173"/>
      <c r="D441" s="174"/>
      <c r="E441" s="246"/>
      <c r="F441" s="245"/>
      <c r="G441" s="593" t="s">
        <v>71</v>
      </c>
      <c r="H441" s="594"/>
      <c r="I441" s="150">
        <f>+SUM(G440)</f>
        <v>0</v>
      </c>
    </row>
    <row r="442" spans="2:9" ht="14.4" thickBot="1" x14ac:dyDescent="0.3">
      <c r="B442" s="148"/>
      <c r="C442" s="132"/>
      <c r="D442" s="129"/>
      <c r="E442" s="244"/>
      <c r="F442" s="243"/>
      <c r="G442" s="132"/>
      <c r="H442" s="179"/>
      <c r="I442" s="180"/>
    </row>
    <row r="443" spans="2:9" ht="14.4" thickBot="1" x14ac:dyDescent="0.3">
      <c r="B443" s="181"/>
      <c r="C443" s="182"/>
      <c r="D443" s="183"/>
      <c r="E443" s="217"/>
      <c r="F443" s="601" t="s">
        <v>80</v>
      </c>
      <c r="G443" s="601"/>
      <c r="H443" s="602"/>
      <c r="I443" s="511">
        <f>+SUM(I428:I441)</f>
        <v>8515901.5005771406</v>
      </c>
    </row>
    <row r="444" spans="2:9" ht="15.6" customHeight="1" thickBot="1" x14ac:dyDescent="0.3">
      <c r="B444" s="186"/>
      <c r="C444" s="187"/>
      <c r="D444" s="188"/>
      <c r="E444" s="549" t="s">
        <v>86</v>
      </c>
      <c r="F444" s="550"/>
      <c r="G444" s="550"/>
      <c r="H444" s="550"/>
      <c r="I444" s="203">
        <f>+SUM(I445:I448)</f>
        <v>2550512.4994228538</v>
      </c>
    </row>
    <row r="445" spans="2:9" x14ac:dyDescent="0.25">
      <c r="B445" s="196"/>
      <c r="C445" s="197"/>
      <c r="D445" s="193"/>
      <c r="E445" s="551" t="s">
        <v>87</v>
      </c>
      <c r="F445" s="552"/>
      <c r="G445" s="553"/>
      <c r="H445" s="204">
        <v>0.23</v>
      </c>
      <c r="I445" s="205">
        <f>I443*H445</f>
        <v>1958657.3451327423</v>
      </c>
    </row>
    <row r="446" spans="2:9" x14ac:dyDescent="0.25">
      <c r="B446" s="196"/>
      <c r="C446" s="197"/>
      <c r="D446" s="193"/>
      <c r="E446" s="521" t="s">
        <v>88</v>
      </c>
      <c r="F446" s="522"/>
      <c r="G446" s="523"/>
      <c r="H446" s="206">
        <v>0.01</v>
      </c>
      <c r="I446" s="207">
        <f>I443*H446</f>
        <v>85159.015005771405</v>
      </c>
    </row>
    <row r="447" spans="2:9" x14ac:dyDescent="0.25">
      <c r="B447" s="196"/>
      <c r="C447" s="197"/>
      <c r="D447" s="193"/>
      <c r="E447" s="521" t="s">
        <v>89</v>
      </c>
      <c r="F447" s="522"/>
      <c r="G447" s="523"/>
      <c r="H447" s="206">
        <v>0.05</v>
      </c>
      <c r="I447" s="207">
        <f>I443*H447</f>
        <v>425795.07502885704</v>
      </c>
    </row>
    <row r="448" spans="2:9" ht="14.4" thickBot="1" x14ac:dyDescent="0.3">
      <c r="B448" s="196"/>
      <c r="C448" s="197"/>
      <c r="D448" s="193"/>
      <c r="E448" s="544" t="s">
        <v>90</v>
      </c>
      <c r="F448" s="545"/>
      <c r="G448" s="546"/>
      <c r="H448" s="209">
        <v>0.19</v>
      </c>
      <c r="I448" s="207">
        <f>H448*I447</f>
        <v>80901.064255482837</v>
      </c>
    </row>
    <row r="449" spans="2:9" ht="14.4" thickBot="1" x14ac:dyDescent="0.3">
      <c r="B449" s="196"/>
      <c r="C449" s="197"/>
      <c r="D449" s="193"/>
      <c r="E449" s="547" t="s">
        <v>91</v>
      </c>
      <c r="F449" s="548"/>
      <c r="G449" s="548"/>
      <c r="H449" s="548"/>
      <c r="I449" s="210">
        <f>ROUND(I443+I444,0)</f>
        <v>11066414</v>
      </c>
    </row>
    <row r="450" spans="2:9" x14ac:dyDescent="0.25">
      <c r="B450" s="196"/>
      <c r="C450" s="197"/>
      <c r="D450" s="193"/>
      <c r="E450" s="246"/>
      <c r="F450" s="149"/>
      <c r="G450" s="149"/>
      <c r="H450" s="149"/>
      <c r="I450" s="189"/>
    </row>
    <row r="451" spans="2:9" x14ac:dyDescent="0.25">
      <c r="B451" s="196"/>
      <c r="C451" s="197"/>
      <c r="D451" s="193"/>
      <c r="E451" s="211"/>
      <c r="F451" s="212"/>
      <c r="G451" s="212"/>
      <c r="H451" s="212"/>
      <c r="I451" s="213"/>
    </row>
    <row r="452" spans="2:9" x14ac:dyDescent="0.25">
      <c r="B452" s="191"/>
      <c r="C452" s="192"/>
      <c r="D452" s="193"/>
      <c r="E452" s="211"/>
      <c r="F452" s="194"/>
      <c r="G452" s="194"/>
      <c r="H452" s="194"/>
      <c r="I452" s="195"/>
    </row>
    <row r="453" spans="2:9" x14ac:dyDescent="0.25">
      <c r="B453" s="196" t="s">
        <v>81</v>
      </c>
      <c r="C453" s="197"/>
      <c r="D453" s="193"/>
      <c r="E453" s="211"/>
      <c r="F453" s="632" t="s">
        <v>82</v>
      </c>
      <c r="G453" s="632"/>
      <c r="H453" s="632"/>
      <c r="I453" s="633"/>
    </row>
    <row r="454" spans="2:9" ht="14.4" thickBot="1" x14ac:dyDescent="0.3">
      <c r="B454" s="181" t="s">
        <v>83</v>
      </c>
      <c r="C454" s="182"/>
      <c r="D454" s="183"/>
      <c r="E454" s="242"/>
      <c r="F454" s="570" t="s">
        <v>84</v>
      </c>
      <c r="G454" s="570"/>
      <c r="H454" s="570"/>
      <c r="I454" s="571"/>
    </row>
    <row r="455" spans="2:9" ht="14.4" thickBot="1" x14ac:dyDescent="0.3"/>
    <row r="456" spans="2:9" ht="14.25" customHeight="1" x14ac:dyDescent="0.25">
      <c r="B456" s="560" t="str">
        <f>+'[2]2- COMP BASICA'!$B$2</f>
        <v>REPARACIONES LOCATIVAS LABORATORIO GENETICA REGIONAL NOR OCCIDENTE DEL INSTITUTO NACIONAL DE MEDICINA LEGAL Y CIENCIAS FORENSES.</v>
      </c>
      <c r="C456" s="561"/>
      <c r="D456" s="561"/>
      <c r="E456" s="561"/>
      <c r="F456" s="561"/>
      <c r="G456" s="561"/>
      <c r="H456" s="271" t="s">
        <v>62</v>
      </c>
      <c r="I456" s="270" t="str">
        <f>+'[2]BASE DEL PRESUPUESTO'!$D$166</f>
        <v>MOBILIARIO</v>
      </c>
    </row>
    <row r="457" spans="2:9" x14ac:dyDescent="0.25">
      <c r="B457" s="562"/>
      <c r="C457" s="563"/>
      <c r="D457" s="563"/>
      <c r="E457" s="563"/>
      <c r="F457" s="563"/>
      <c r="G457" s="563"/>
      <c r="H457" s="269" t="s">
        <v>63</v>
      </c>
      <c r="I457" s="404" t="str">
        <f>+'[2]BASE DEL PRESUPUESTO'!$C$180</f>
        <v>12.14</v>
      </c>
    </row>
    <row r="458" spans="2:9" ht="24" customHeight="1" thickBot="1" x14ac:dyDescent="0.3">
      <c r="B458" s="267" t="s">
        <v>64</v>
      </c>
      <c r="C458" s="564" t="str">
        <f>+'[2]BASE DEL PRESUPUESTO'!$D$180</f>
        <v>Suministro e Instalación de  GABINETE INFERIOR. Dimensiones: 119 x 45 x 82 cm (Ancho x Fondo x Alto). LIMPIEZA 2</v>
      </c>
      <c r="D458" s="565"/>
      <c r="E458" s="565"/>
      <c r="F458" s="565"/>
      <c r="G458" s="565"/>
      <c r="H458" s="266" t="s">
        <v>65</v>
      </c>
      <c r="I458" s="265" t="str">
        <f>+'[2]BASE DEL PRESUPUESTO'!$E$180</f>
        <v>UND</v>
      </c>
    </row>
    <row r="459" spans="2:9" x14ac:dyDescent="0.25">
      <c r="B459" s="264"/>
      <c r="C459" s="129"/>
      <c r="D459" s="129"/>
      <c r="E459" s="263"/>
      <c r="F459" s="262"/>
      <c r="G459" s="129"/>
      <c r="H459" s="129"/>
      <c r="I459" s="144"/>
    </row>
    <row r="460" spans="2:9" ht="14.4" thickBot="1" x14ac:dyDescent="0.3">
      <c r="B460" s="128" t="s">
        <v>66</v>
      </c>
      <c r="C460" s="129"/>
      <c r="D460" s="129"/>
      <c r="E460" s="211"/>
      <c r="F460" s="249"/>
      <c r="G460" s="132"/>
      <c r="H460" s="132"/>
      <c r="I460" s="133"/>
    </row>
    <row r="461" spans="2:9" x14ac:dyDescent="0.25">
      <c r="B461" s="533" t="s">
        <v>11</v>
      </c>
      <c r="C461" s="534"/>
      <c r="D461" s="135" t="s">
        <v>65</v>
      </c>
      <c r="E461" s="255" t="s">
        <v>67</v>
      </c>
      <c r="F461" s="248" t="s">
        <v>68</v>
      </c>
      <c r="G461" s="534" t="s">
        <v>69</v>
      </c>
      <c r="H461" s="535"/>
      <c r="I461" s="138"/>
    </row>
    <row r="462" spans="2:9" ht="14.4" thickBot="1" x14ac:dyDescent="0.3">
      <c r="B462" s="568"/>
      <c r="C462" s="569"/>
      <c r="D462" s="145"/>
      <c r="E462" s="208"/>
      <c r="F462" s="256"/>
      <c r="G462" s="661"/>
      <c r="H462" s="662"/>
      <c r="I462" s="133"/>
    </row>
    <row r="463" spans="2:9" ht="14.4" thickBot="1" x14ac:dyDescent="0.3">
      <c r="B463" s="148"/>
      <c r="C463" s="132"/>
      <c r="D463" s="129"/>
      <c r="E463" s="211"/>
      <c r="F463" s="249"/>
      <c r="G463" s="655" t="s">
        <v>71</v>
      </c>
      <c r="H463" s="656"/>
      <c r="I463" s="150">
        <f>+SUM(G462:H462)</f>
        <v>0</v>
      </c>
    </row>
    <row r="464" spans="2:9" ht="14.4" thickBot="1" x14ac:dyDescent="0.3">
      <c r="B464" s="128" t="s">
        <v>72</v>
      </c>
      <c r="C464" s="132"/>
      <c r="D464" s="129"/>
      <c r="E464" s="211"/>
      <c r="F464" s="249"/>
      <c r="G464" s="261"/>
      <c r="H464" s="261"/>
      <c r="I464" s="151"/>
    </row>
    <row r="465" spans="2:9" ht="14.4" thickBot="1" x14ac:dyDescent="0.3">
      <c r="B465" s="629" t="s">
        <v>11</v>
      </c>
      <c r="C465" s="630"/>
      <c r="D465" s="287" t="s">
        <v>65</v>
      </c>
      <c r="E465" s="518" t="s">
        <v>67</v>
      </c>
      <c r="F465" s="517" t="s">
        <v>68</v>
      </c>
      <c r="G465" s="826" t="s">
        <v>162</v>
      </c>
      <c r="H465" s="827"/>
      <c r="I465" s="152"/>
    </row>
    <row r="466" spans="2:9" s="389" customFormat="1" ht="13.95" customHeight="1" x14ac:dyDescent="0.25">
      <c r="B466" s="886" t="s">
        <v>165</v>
      </c>
      <c r="C466" s="887"/>
      <c r="D466" s="516" t="s">
        <v>85</v>
      </c>
      <c r="E466" s="515">
        <v>1</v>
      </c>
      <c r="F466" s="514">
        <v>1710800.2108115272</v>
      </c>
      <c r="G466" s="888">
        <f>+F466*0.19</f>
        <v>325052.04005419015</v>
      </c>
      <c r="H466" s="889"/>
      <c r="I466" s="513"/>
    </row>
    <row r="467" spans="2:9" ht="14.4" thickBot="1" x14ac:dyDescent="0.3">
      <c r="B467" s="605"/>
      <c r="C467" s="606"/>
      <c r="D467" s="278"/>
      <c r="E467" s="237"/>
      <c r="F467" s="294"/>
      <c r="G467" s="824"/>
      <c r="H467" s="825"/>
      <c r="I467" s="259"/>
    </row>
    <row r="468" spans="2:9" ht="14.4" thickBot="1" x14ac:dyDescent="0.3">
      <c r="B468" s="148"/>
      <c r="C468" s="132"/>
      <c r="D468" s="129"/>
      <c r="E468" s="211"/>
      <c r="F468" s="249"/>
      <c r="G468" s="554" t="s">
        <v>71</v>
      </c>
      <c r="H468" s="555"/>
      <c r="I468" s="150">
        <f>+SUM(F466:H466)</f>
        <v>2035852.2508657174</v>
      </c>
    </row>
    <row r="469" spans="2:9" ht="14.4" thickBot="1" x14ac:dyDescent="0.3">
      <c r="B469" s="128" t="s">
        <v>74</v>
      </c>
      <c r="C469" s="132"/>
      <c r="D469" s="129"/>
      <c r="E469" s="211"/>
      <c r="F469" s="249"/>
      <c r="G469" s="132"/>
      <c r="H469" s="132"/>
      <c r="I469" s="151"/>
    </row>
    <row r="470" spans="2:9" x14ac:dyDescent="0.25">
      <c r="B470" s="629" t="s">
        <v>11</v>
      </c>
      <c r="C470" s="630"/>
      <c r="D470" s="275" t="s">
        <v>65</v>
      </c>
      <c r="E470" s="512" t="s">
        <v>75</v>
      </c>
      <c r="F470" s="275" t="s">
        <v>76</v>
      </c>
      <c r="G470" s="630" t="s">
        <v>77</v>
      </c>
      <c r="H470" s="631"/>
      <c r="I470" s="162"/>
    </row>
    <row r="471" spans="2:9" ht="14.4" thickBot="1" x14ac:dyDescent="0.3">
      <c r="B471" s="579"/>
      <c r="C471" s="580"/>
      <c r="D471" s="145"/>
      <c r="E471" s="247"/>
      <c r="F471" s="171"/>
      <c r="G471" s="816"/>
      <c r="H471" s="817"/>
      <c r="I471" s="151"/>
    </row>
    <row r="472" spans="2:9" ht="14.4" thickBot="1" x14ac:dyDescent="0.3">
      <c r="B472" s="169"/>
      <c r="C472" s="132"/>
      <c r="D472" s="129"/>
      <c r="E472" s="211"/>
      <c r="F472" s="249"/>
      <c r="G472" s="554" t="s">
        <v>71</v>
      </c>
      <c r="H472" s="555"/>
      <c r="I472" s="150">
        <f>+SUM(G471:H471)</f>
        <v>0</v>
      </c>
    </row>
    <row r="473" spans="2:9" ht="14.4" thickBot="1" x14ac:dyDescent="0.3">
      <c r="B473" s="128" t="s">
        <v>79</v>
      </c>
      <c r="C473" s="160"/>
      <c r="D473" s="129"/>
      <c r="E473" s="211"/>
      <c r="F473" s="249"/>
      <c r="G473" s="132"/>
      <c r="H473" s="132"/>
      <c r="I473" s="151"/>
    </row>
    <row r="474" spans="2:9" x14ac:dyDescent="0.25">
      <c r="B474" s="533" t="s">
        <v>11</v>
      </c>
      <c r="C474" s="534"/>
      <c r="D474" s="135" t="s">
        <v>65</v>
      </c>
      <c r="E474" s="248" t="s">
        <v>75</v>
      </c>
      <c r="F474" s="135" t="s">
        <v>76</v>
      </c>
      <c r="G474" s="534" t="s">
        <v>77</v>
      </c>
      <c r="H474" s="535"/>
      <c r="I474" s="162"/>
    </row>
    <row r="475" spans="2:9" ht="14.4" thickBot="1" x14ac:dyDescent="0.3">
      <c r="B475" s="576"/>
      <c r="C475" s="577"/>
      <c r="D475" s="166"/>
      <c r="E475" s="251"/>
      <c r="F475" s="250"/>
      <c r="G475" s="577"/>
      <c r="H475" s="578"/>
      <c r="I475" s="151"/>
    </row>
    <row r="476" spans="2:9" ht="14.4" thickBot="1" x14ac:dyDescent="0.3">
      <c r="B476" s="172"/>
      <c r="C476" s="173"/>
      <c r="D476" s="174"/>
      <c r="E476" s="246"/>
      <c r="F476" s="245"/>
      <c r="G476" s="593" t="s">
        <v>71</v>
      </c>
      <c r="H476" s="594"/>
      <c r="I476" s="150">
        <f>+SUM(G475)</f>
        <v>0</v>
      </c>
    </row>
    <row r="477" spans="2:9" ht="14.4" thickBot="1" x14ac:dyDescent="0.3">
      <c r="B477" s="148"/>
      <c r="C477" s="132"/>
      <c r="D477" s="129"/>
      <c r="E477" s="244"/>
      <c r="F477" s="243"/>
      <c r="G477" s="132"/>
      <c r="H477" s="179"/>
      <c r="I477" s="180"/>
    </row>
    <row r="478" spans="2:9" ht="14.4" thickBot="1" x14ac:dyDescent="0.3">
      <c r="B478" s="181"/>
      <c r="C478" s="182"/>
      <c r="D478" s="183"/>
      <c r="E478" s="217"/>
      <c r="F478" s="601" t="s">
        <v>80</v>
      </c>
      <c r="G478" s="601"/>
      <c r="H478" s="602"/>
      <c r="I478" s="511">
        <f>+SUM(I463:I476)</f>
        <v>2035852.2508657174</v>
      </c>
    </row>
    <row r="479" spans="2:9" ht="15.6" customHeight="1" thickBot="1" x14ac:dyDescent="0.3">
      <c r="B479" s="186"/>
      <c r="C479" s="187"/>
      <c r="D479" s="188"/>
      <c r="E479" s="549" t="s">
        <v>86</v>
      </c>
      <c r="F479" s="550"/>
      <c r="G479" s="550"/>
      <c r="H479" s="550"/>
      <c r="I479" s="203">
        <f>+SUM(I480:I483)</f>
        <v>609737.74913428247</v>
      </c>
    </row>
    <row r="480" spans="2:9" x14ac:dyDescent="0.25">
      <c r="B480" s="196"/>
      <c r="C480" s="197"/>
      <c r="D480" s="193"/>
      <c r="E480" s="551" t="s">
        <v>87</v>
      </c>
      <c r="F480" s="552"/>
      <c r="G480" s="553"/>
      <c r="H480" s="204">
        <v>0.23</v>
      </c>
      <c r="I480" s="205">
        <f>I478*H480</f>
        <v>468246.01769911504</v>
      </c>
    </row>
    <row r="481" spans="2:9" x14ac:dyDescent="0.25">
      <c r="B481" s="196"/>
      <c r="C481" s="197"/>
      <c r="D481" s="193"/>
      <c r="E481" s="521" t="s">
        <v>88</v>
      </c>
      <c r="F481" s="522"/>
      <c r="G481" s="523"/>
      <c r="H481" s="206">
        <v>0.01</v>
      </c>
      <c r="I481" s="207">
        <f>I478*H481</f>
        <v>20358.522508657174</v>
      </c>
    </row>
    <row r="482" spans="2:9" x14ac:dyDescent="0.25">
      <c r="B482" s="196"/>
      <c r="C482" s="197"/>
      <c r="D482" s="193"/>
      <c r="E482" s="521" t="s">
        <v>89</v>
      </c>
      <c r="F482" s="522"/>
      <c r="G482" s="523"/>
      <c r="H482" s="206">
        <v>0.05</v>
      </c>
      <c r="I482" s="207">
        <f>I478*H482</f>
        <v>101792.61254328588</v>
      </c>
    </row>
    <row r="483" spans="2:9" ht="14.4" thickBot="1" x14ac:dyDescent="0.3">
      <c r="B483" s="196"/>
      <c r="C483" s="197"/>
      <c r="D483" s="193"/>
      <c r="E483" s="544" t="s">
        <v>90</v>
      </c>
      <c r="F483" s="545"/>
      <c r="G483" s="546"/>
      <c r="H483" s="209">
        <v>0.19</v>
      </c>
      <c r="I483" s="207">
        <f>H483*I482</f>
        <v>19340.596383224318</v>
      </c>
    </row>
    <row r="484" spans="2:9" ht="14.4" thickBot="1" x14ac:dyDescent="0.3">
      <c r="B484" s="196"/>
      <c r="C484" s="197"/>
      <c r="D484" s="193"/>
      <c r="E484" s="547" t="s">
        <v>91</v>
      </c>
      <c r="F484" s="548"/>
      <c r="G484" s="548"/>
      <c r="H484" s="548"/>
      <c r="I484" s="210">
        <f>ROUND(I478+I479,0)</f>
        <v>2645590</v>
      </c>
    </row>
    <row r="485" spans="2:9" x14ac:dyDescent="0.25">
      <c r="B485" s="196"/>
      <c r="C485" s="197"/>
      <c r="D485" s="193"/>
      <c r="E485" s="246"/>
      <c r="F485" s="149"/>
      <c r="G485" s="149"/>
      <c r="H485" s="149"/>
      <c r="I485" s="189"/>
    </row>
    <row r="486" spans="2:9" x14ac:dyDescent="0.25">
      <c r="B486" s="196"/>
      <c r="C486" s="197"/>
      <c r="D486" s="193"/>
      <c r="E486" s="211"/>
      <c r="F486" s="212"/>
      <c r="G486" s="212"/>
      <c r="H486" s="212"/>
      <c r="I486" s="213"/>
    </row>
    <row r="487" spans="2:9" x14ac:dyDescent="0.25">
      <c r="B487" s="191"/>
      <c r="C487" s="192"/>
      <c r="D487" s="193"/>
      <c r="E487" s="211"/>
      <c r="F487" s="194"/>
      <c r="G487" s="194"/>
      <c r="H487" s="194"/>
      <c r="I487" s="195"/>
    </row>
    <row r="488" spans="2:9" x14ac:dyDescent="0.25">
      <c r="B488" s="196" t="s">
        <v>81</v>
      </c>
      <c r="C488" s="197"/>
      <c r="D488" s="193"/>
      <c r="E488" s="211"/>
      <c r="F488" s="632" t="s">
        <v>82</v>
      </c>
      <c r="G488" s="632"/>
      <c r="H488" s="632"/>
      <c r="I488" s="633"/>
    </row>
    <row r="489" spans="2:9" ht="14.4" thickBot="1" x14ac:dyDescent="0.3">
      <c r="B489" s="181" t="s">
        <v>83</v>
      </c>
      <c r="C489" s="182"/>
      <c r="D489" s="183"/>
      <c r="E489" s="242"/>
      <c r="F489" s="570" t="s">
        <v>84</v>
      </c>
      <c r="G489" s="570"/>
      <c r="H489" s="570"/>
      <c r="I489" s="571"/>
    </row>
    <row r="490" spans="2:9" ht="14.4" thickBot="1" x14ac:dyDescent="0.3"/>
    <row r="491" spans="2:9" ht="14.25" customHeight="1" x14ac:dyDescent="0.25">
      <c r="B491" s="560" t="str">
        <f>+'[2]2- COMP BASICA'!$B$2</f>
        <v>REPARACIONES LOCATIVAS LABORATORIO GENETICA REGIONAL NOR OCCIDENTE DEL INSTITUTO NACIONAL DE MEDICINA LEGAL Y CIENCIAS FORENSES.</v>
      </c>
      <c r="C491" s="561"/>
      <c r="D491" s="561"/>
      <c r="E491" s="561"/>
      <c r="F491" s="561"/>
      <c r="G491" s="561"/>
      <c r="H491" s="271" t="s">
        <v>62</v>
      </c>
      <c r="I491" s="270" t="str">
        <f>+'[2]BASE DEL PRESUPUESTO'!$D$166</f>
        <v>MOBILIARIO</v>
      </c>
    </row>
    <row r="492" spans="2:9" x14ac:dyDescent="0.25">
      <c r="B492" s="562"/>
      <c r="C492" s="563"/>
      <c r="D492" s="563"/>
      <c r="E492" s="563"/>
      <c r="F492" s="563"/>
      <c r="G492" s="563"/>
      <c r="H492" s="269" t="s">
        <v>63</v>
      </c>
      <c r="I492" s="404" t="str">
        <f>+'[2]BASE DEL PRESUPUESTO'!$C$181</f>
        <v>12.15</v>
      </c>
    </row>
    <row r="493" spans="2:9" ht="24" customHeight="1" thickBot="1" x14ac:dyDescent="0.3">
      <c r="B493" s="267" t="s">
        <v>64</v>
      </c>
      <c r="C493" s="564" t="str">
        <f>+'[2]BASE DEL PRESUPUESTO'!$D$181</f>
        <v>Suministro e Instalación de GABINETE INFERIOR. Dimensiones: 115 x 45 x 82 cm (Ancho x Fondo x Alto). LIMPIEZA 2</v>
      </c>
      <c r="D493" s="565"/>
      <c r="E493" s="565"/>
      <c r="F493" s="565"/>
      <c r="G493" s="565"/>
      <c r="H493" s="266" t="s">
        <v>65</v>
      </c>
      <c r="I493" s="265" t="str">
        <f>+'[2]BASE DEL PRESUPUESTO'!$E$181</f>
        <v>UND</v>
      </c>
    </row>
    <row r="494" spans="2:9" x14ac:dyDescent="0.25">
      <c r="B494" s="264"/>
      <c r="C494" s="129"/>
      <c r="D494" s="129"/>
      <c r="E494" s="263"/>
      <c r="F494" s="262"/>
      <c r="G494" s="129"/>
      <c r="H494" s="129"/>
      <c r="I494" s="144"/>
    </row>
    <row r="495" spans="2:9" ht="14.4" thickBot="1" x14ac:dyDescent="0.3">
      <c r="B495" s="128" t="s">
        <v>66</v>
      </c>
      <c r="C495" s="129"/>
      <c r="D495" s="129"/>
      <c r="E495" s="211"/>
      <c r="F495" s="249"/>
      <c r="G495" s="132"/>
      <c r="H495" s="132"/>
      <c r="I495" s="133"/>
    </row>
    <row r="496" spans="2:9" x14ac:dyDescent="0.25">
      <c r="B496" s="533" t="s">
        <v>11</v>
      </c>
      <c r="C496" s="534"/>
      <c r="D496" s="135" t="s">
        <v>65</v>
      </c>
      <c r="E496" s="255" t="s">
        <v>67</v>
      </c>
      <c r="F496" s="248" t="s">
        <v>68</v>
      </c>
      <c r="G496" s="534" t="s">
        <v>69</v>
      </c>
      <c r="H496" s="535"/>
      <c r="I496" s="138"/>
    </row>
    <row r="497" spans="2:9" ht="14.4" thickBot="1" x14ac:dyDescent="0.3">
      <c r="B497" s="568"/>
      <c r="C497" s="569"/>
      <c r="D497" s="145"/>
      <c r="E497" s="208"/>
      <c r="F497" s="256"/>
      <c r="G497" s="661"/>
      <c r="H497" s="662"/>
      <c r="I497" s="133"/>
    </row>
    <row r="498" spans="2:9" ht="14.4" thickBot="1" x14ac:dyDescent="0.3">
      <c r="B498" s="148"/>
      <c r="C498" s="132"/>
      <c r="D498" s="129"/>
      <c r="E498" s="211"/>
      <c r="F498" s="249"/>
      <c r="G498" s="655" t="s">
        <v>71</v>
      </c>
      <c r="H498" s="656"/>
      <c r="I498" s="150">
        <f>+SUM(G497:H497)</f>
        <v>0</v>
      </c>
    </row>
    <row r="499" spans="2:9" ht="14.4" thickBot="1" x14ac:dyDescent="0.3">
      <c r="B499" s="128" t="s">
        <v>72</v>
      </c>
      <c r="C499" s="132"/>
      <c r="D499" s="129"/>
      <c r="E499" s="211"/>
      <c r="F499" s="249"/>
      <c r="G499" s="261"/>
      <c r="H499" s="261"/>
      <c r="I499" s="151"/>
    </row>
    <row r="500" spans="2:9" ht="14.4" thickBot="1" x14ac:dyDescent="0.3">
      <c r="B500" s="629" t="s">
        <v>11</v>
      </c>
      <c r="C500" s="630"/>
      <c r="D500" s="287" t="s">
        <v>65</v>
      </c>
      <c r="E500" s="518" t="s">
        <v>67</v>
      </c>
      <c r="F500" s="517" t="s">
        <v>68</v>
      </c>
      <c r="G500" s="826" t="s">
        <v>162</v>
      </c>
      <c r="H500" s="827"/>
      <c r="I500" s="152"/>
    </row>
    <row r="501" spans="2:9" s="389" customFormat="1" ht="13.95" customHeight="1" x14ac:dyDescent="0.25">
      <c r="B501" s="886" t="s">
        <v>165</v>
      </c>
      <c r="C501" s="887"/>
      <c r="D501" s="516" t="s">
        <v>85</v>
      </c>
      <c r="E501" s="515">
        <v>1</v>
      </c>
      <c r="F501" s="514">
        <v>1639359.676152108</v>
      </c>
      <c r="G501" s="888">
        <f>+F501*0.19</f>
        <v>311478.33846890053</v>
      </c>
      <c r="H501" s="889"/>
      <c r="I501" s="513"/>
    </row>
    <row r="502" spans="2:9" ht="14.4" thickBot="1" x14ac:dyDescent="0.3">
      <c r="B502" s="605"/>
      <c r="C502" s="606"/>
      <c r="D502" s="278"/>
      <c r="E502" s="237"/>
      <c r="F502" s="294"/>
      <c r="G502" s="824"/>
      <c r="H502" s="825"/>
      <c r="I502" s="259"/>
    </row>
    <row r="503" spans="2:9" ht="14.4" thickBot="1" x14ac:dyDescent="0.3">
      <c r="B503" s="148"/>
      <c r="C503" s="132"/>
      <c r="D503" s="129"/>
      <c r="E503" s="211"/>
      <c r="F503" s="249"/>
      <c r="G503" s="554" t="s">
        <v>71</v>
      </c>
      <c r="H503" s="555"/>
      <c r="I503" s="150">
        <f>+SUM(F501:H501)</f>
        <v>1950838.0146210087</v>
      </c>
    </row>
    <row r="504" spans="2:9" ht="14.4" thickBot="1" x14ac:dyDescent="0.3">
      <c r="B504" s="128" t="s">
        <v>74</v>
      </c>
      <c r="C504" s="132"/>
      <c r="D504" s="129"/>
      <c r="E504" s="211"/>
      <c r="F504" s="249"/>
      <c r="G504" s="132"/>
      <c r="H504" s="132"/>
      <c r="I504" s="151"/>
    </row>
    <row r="505" spans="2:9" x14ac:dyDescent="0.25">
      <c r="B505" s="629" t="s">
        <v>11</v>
      </c>
      <c r="C505" s="630"/>
      <c r="D505" s="275" t="s">
        <v>65</v>
      </c>
      <c r="E505" s="512" t="s">
        <v>75</v>
      </c>
      <c r="F505" s="275" t="s">
        <v>76</v>
      </c>
      <c r="G505" s="630" t="s">
        <v>77</v>
      </c>
      <c r="H505" s="631"/>
      <c r="I505" s="162"/>
    </row>
    <row r="506" spans="2:9" ht="14.4" thickBot="1" x14ac:dyDescent="0.3">
      <c r="B506" s="579"/>
      <c r="C506" s="580"/>
      <c r="D506" s="145"/>
      <c r="E506" s="247"/>
      <c r="F506" s="171"/>
      <c r="G506" s="816"/>
      <c r="H506" s="817"/>
      <c r="I506" s="151"/>
    </row>
    <row r="507" spans="2:9" ht="14.4" thickBot="1" x14ac:dyDescent="0.3">
      <c r="B507" s="169"/>
      <c r="C507" s="132"/>
      <c r="D507" s="129"/>
      <c r="E507" s="211"/>
      <c r="F507" s="249"/>
      <c r="G507" s="554" t="s">
        <v>71</v>
      </c>
      <c r="H507" s="555"/>
      <c r="I507" s="150">
        <f>+SUM(G506:H506)</f>
        <v>0</v>
      </c>
    </row>
    <row r="508" spans="2:9" ht="14.4" thickBot="1" x14ac:dyDescent="0.3">
      <c r="B508" s="128" t="s">
        <v>79</v>
      </c>
      <c r="C508" s="160"/>
      <c r="D508" s="129"/>
      <c r="E508" s="211"/>
      <c r="F508" s="249"/>
      <c r="G508" s="132"/>
      <c r="H508" s="132"/>
      <c r="I508" s="151"/>
    </row>
    <row r="509" spans="2:9" x14ac:dyDescent="0.25">
      <c r="B509" s="533" t="s">
        <v>11</v>
      </c>
      <c r="C509" s="534"/>
      <c r="D509" s="135" t="s">
        <v>65</v>
      </c>
      <c r="E509" s="248" t="s">
        <v>75</v>
      </c>
      <c r="F509" s="135" t="s">
        <v>76</v>
      </c>
      <c r="G509" s="534" t="s">
        <v>77</v>
      </c>
      <c r="H509" s="535"/>
      <c r="I509" s="162"/>
    </row>
    <row r="510" spans="2:9" ht="14.4" thickBot="1" x14ac:dyDescent="0.3">
      <c r="B510" s="576"/>
      <c r="C510" s="577"/>
      <c r="D510" s="166"/>
      <c r="E510" s="251"/>
      <c r="F510" s="250"/>
      <c r="G510" s="577"/>
      <c r="H510" s="578"/>
      <c r="I510" s="151"/>
    </row>
    <row r="511" spans="2:9" ht="14.4" thickBot="1" x14ac:dyDescent="0.3">
      <c r="B511" s="172"/>
      <c r="C511" s="173"/>
      <c r="D511" s="174"/>
      <c r="E511" s="246"/>
      <c r="F511" s="245"/>
      <c r="G511" s="593" t="s">
        <v>71</v>
      </c>
      <c r="H511" s="594"/>
      <c r="I511" s="150">
        <f>+SUM(G510)</f>
        <v>0</v>
      </c>
    </row>
    <row r="512" spans="2:9" ht="14.4" thickBot="1" x14ac:dyDescent="0.3">
      <c r="B512" s="148"/>
      <c r="C512" s="132"/>
      <c r="D512" s="129"/>
      <c r="E512" s="244"/>
      <c r="F512" s="243"/>
      <c r="G512" s="132"/>
      <c r="H512" s="179"/>
      <c r="I512" s="180"/>
    </row>
    <row r="513" spans="2:9" ht="14.4" thickBot="1" x14ac:dyDescent="0.3">
      <c r="B513" s="181"/>
      <c r="C513" s="182"/>
      <c r="D513" s="183"/>
      <c r="E513" s="217"/>
      <c r="F513" s="601" t="s">
        <v>80</v>
      </c>
      <c r="G513" s="601"/>
      <c r="H513" s="602"/>
      <c r="I513" s="511">
        <f>+SUM(I498:I511)</f>
        <v>1950838.0146210087</v>
      </c>
    </row>
    <row r="514" spans="2:9" ht="15.6" customHeight="1" thickBot="1" x14ac:dyDescent="0.3">
      <c r="B514" s="186"/>
      <c r="C514" s="187"/>
      <c r="D514" s="188"/>
      <c r="E514" s="549" t="s">
        <v>86</v>
      </c>
      <c r="F514" s="550"/>
      <c r="G514" s="550"/>
      <c r="H514" s="550"/>
      <c r="I514" s="203">
        <f>+SUM(I515:I518)</f>
        <v>584275.98537899205</v>
      </c>
    </row>
    <row r="515" spans="2:9" x14ac:dyDescent="0.25">
      <c r="B515" s="196"/>
      <c r="C515" s="197"/>
      <c r="D515" s="193"/>
      <c r="E515" s="551" t="s">
        <v>87</v>
      </c>
      <c r="F515" s="552"/>
      <c r="G515" s="553"/>
      <c r="H515" s="204">
        <v>0.23</v>
      </c>
      <c r="I515" s="205">
        <f>I513*H515</f>
        <v>448692.743362832</v>
      </c>
    </row>
    <row r="516" spans="2:9" x14ac:dyDescent="0.25">
      <c r="B516" s="196"/>
      <c r="C516" s="197"/>
      <c r="D516" s="193"/>
      <c r="E516" s="521" t="s">
        <v>88</v>
      </c>
      <c r="F516" s="522"/>
      <c r="G516" s="523"/>
      <c r="H516" s="206">
        <v>0.01</v>
      </c>
      <c r="I516" s="207">
        <f>I513*H516</f>
        <v>19508.380146210086</v>
      </c>
    </row>
    <row r="517" spans="2:9" x14ac:dyDescent="0.25">
      <c r="B517" s="196"/>
      <c r="C517" s="197"/>
      <c r="D517" s="193"/>
      <c r="E517" s="521" t="s">
        <v>89</v>
      </c>
      <c r="F517" s="522"/>
      <c r="G517" s="523"/>
      <c r="H517" s="206">
        <v>0.05</v>
      </c>
      <c r="I517" s="207">
        <f>I513*H517</f>
        <v>97541.900731050438</v>
      </c>
    </row>
    <row r="518" spans="2:9" ht="14.4" thickBot="1" x14ac:dyDescent="0.3">
      <c r="B518" s="196"/>
      <c r="C518" s="197"/>
      <c r="D518" s="193"/>
      <c r="E518" s="544" t="s">
        <v>90</v>
      </c>
      <c r="F518" s="545"/>
      <c r="G518" s="546"/>
      <c r="H518" s="209">
        <v>0.19</v>
      </c>
      <c r="I518" s="207">
        <f>H518*I517</f>
        <v>18532.961138899584</v>
      </c>
    </row>
    <row r="519" spans="2:9" ht="14.4" thickBot="1" x14ac:dyDescent="0.3">
      <c r="B519" s="196"/>
      <c r="C519" s="197"/>
      <c r="D519" s="193"/>
      <c r="E519" s="547" t="s">
        <v>91</v>
      </c>
      <c r="F519" s="548"/>
      <c r="G519" s="548"/>
      <c r="H519" s="548"/>
      <c r="I519" s="210">
        <f>ROUND(I513+I514,0)</f>
        <v>2535114</v>
      </c>
    </row>
    <row r="520" spans="2:9" x14ac:dyDescent="0.25">
      <c r="B520" s="196"/>
      <c r="C520" s="197"/>
      <c r="D520" s="193"/>
      <c r="E520" s="246"/>
      <c r="F520" s="149"/>
      <c r="G520" s="149"/>
      <c r="H520" s="149"/>
      <c r="I520" s="189"/>
    </row>
    <row r="521" spans="2:9" x14ac:dyDescent="0.25">
      <c r="B521" s="196"/>
      <c r="C521" s="197"/>
      <c r="D521" s="193"/>
      <c r="E521" s="211"/>
      <c r="F521" s="212"/>
      <c r="G521" s="212"/>
      <c r="H521" s="212"/>
      <c r="I521" s="213"/>
    </row>
    <row r="522" spans="2:9" x14ac:dyDescent="0.25">
      <c r="B522" s="191"/>
      <c r="C522" s="192"/>
      <c r="D522" s="193"/>
      <c r="E522" s="211"/>
      <c r="F522" s="194"/>
      <c r="G522" s="194"/>
      <c r="H522" s="194"/>
      <c r="I522" s="195"/>
    </row>
    <row r="523" spans="2:9" x14ac:dyDescent="0.25">
      <c r="B523" s="196" t="s">
        <v>81</v>
      </c>
      <c r="C523" s="197"/>
      <c r="D523" s="193"/>
      <c r="E523" s="211"/>
      <c r="F523" s="632" t="s">
        <v>82</v>
      </c>
      <c r="G523" s="632"/>
      <c r="H523" s="632"/>
      <c r="I523" s="633"/>
    </row>
    <row r="524" spans="2:9" ht="14.4" thickBot="1" x14ac:dyDescent="0.3">
      <c r="B524" s="181" t="s">
        <v>83</v>
      </c>
      <c r="C524" s="182"/>
      <c r="D524" s="183"/>
      <c r="E524" s="242"/>
      <c r="F524" s="570" t="s">
        <v>84</v>
      </c>
      <c r="G524" s="570"/>
      <c r="H524" s="570"/>
      <c r="I524" s="571"/>
    </row>
    <row r="525" spans="2:9" ht="14.4" thickBot="1" x14ac:dyDescent="0.3"/>
    <row r="526" spans="2:9" ht="14.25" customHeight="1" x14ac:dyDescent="0.25">
      <c r="B526" s="560" t="str">
        <f>+'[2]2- COMP BASICA'!$B$2</f>
        <v>REPARACIONES LOCATIVAS LABORATORIO GENETICA REGIONAL NOR OCCIDENTE DEL INSTITUTO NACIONAL DE MEDICINA LEGAL Y CIENCIAS FORENSES.</v>
      </c>
      <c r="C526" s="561"/>
      <c r="D526" s="561"/>
      <c r="E526" s="561"/>
      <c r="F526" s="561"/>
      <c r="G526" s="561"/>
      <c r="H526" s="271" t="s">
        <v>62</v>
      </c>
      <c r="I526" s="270" t="str">
        <f>+'[2]BASE DEL PRESUPUESTO'!$D$166</f>
        <v>MOBILIARIO</v>
      </c>
    </row>
    <row r="527" spans="2:9" x14ac:dyDescent="0.25">
      <c r="B527" s="562"/>
      <c r="C527" s="563"/>
      <c r="D527" s="563"/>
      <c r="E527" s="563"/>
      <c r="F527" s="563"/>
      <c r="G527" s="563"/>
      <c r="H527" s="269" t="s">
        <v>63</v>
      </c>
      <c r="I527" s="404" t="str">
        <f>+'[2]BASE DEL PRESUPUESTO'!$C$182</f>
        <v>12.16</v>
      </c>
    </row>
    <row r="528" spans="2:9" ht="24" customHeight="1" thickBot="1" x14ac:dyDescent="0.3">
      <c r="B528" s="267" t="s">
        <v>64</v>
      </c>
      <c r="C528" s="564" t="str">
        <f>+'[2]BASE DEL PRESUPUESTO'!$D$182</f>
        <v>Suministro e instalacion de MESÓN PERIMETRAL PARA LABORATORIO. Dimensiones: 299 x 70 x 90 cm (Ancho x Fondo x Alto). EXTRACCION DE FLUIDOS</v>
      </c>
      <c r="D528" s="565"/>
      <c r="E528" s="565"/>
      <c r="F528" s="565"/>
      <c r="G528" s="565"/>
      <c r="H528" s="266" t="s">
        <v>65</v>
      </c>
      <c r="I528" s="265" t="str">
        <f>+'[2]BASE DEL PRESUPUESTO'!$E$182</f>
        <v>UND</v>
      </c>
    </row>
    <row r="529" spans="2:9" x14ac:dyDescent="0.25">
      <c r="B529" s="264"/>
      <c r="C529" s="129"/>
      <c r="D529" s="129"/>
      <c r="E529" s="263"/>
      <c r="F529" s="262"/>
      <c r="G529" s="129"/>
      <c r="H529" s="129"/>
      <c r="I529" s="144"/>
    </row>
    <row r="530" spans="2:9" ht="14.4" thickBot="1" x14ac:dyDescent="0.3">
      <c r="B530" s="128" t="s">
        <v>66</v>
      </c>
      <c r="C530" s="129"/>
      <c r="D530" s="129"/>
      <c r="E530" s="211"/>
      <c r="F530" s="249"/>
      <c r="G530" s="132"/>
      <c r="H530" s="132"/>
      <c r="I530" s="133"/>
    </row>
    <row r="531" spans="2:9" x14ac:dyDescent="0.25">
      <c r="B531" s="533" t="s">
        <v>11</v>
      </c>
      <c r="C531" s="534"/>
      <c r="D531" s="135" t="s">
        <v>65</v>
      </c>
      <c r="E531" s="255" t="s">
        <v>67</v>
      </c>
      <c r="F531" s="248" t="s">
        <v>68</v>
      </c>
      <c r="G531" s="534" t="s">
        <v>69</v>
      </c>
      <c r="H531" s="535"/>
      <c r="I531" s="138"/>
    </row>
    <row r="532" spans="2:9" ht="14.4" thickBot="1" x14ac:dyDescent="0.3">
      <c r="B532" s="568"/>
      <c r="C532" s="569"/>
      <c r="D532" s="145"/>
      <c r="E532" s="208"/>
      <c r="F532" s="256"/>
      <c r="G532" s="661"/>
      <c r="H532" s="662"/>
      <c r="I532" s="133"/>
    </row>
    <row r="533" spans="2:9" ht="14.4" thickBot="1" x14ac:dyDescent="0.3">
      <c r="B533" s="148"/>
      <c r="C533" s="132"/>
      <c r="D533" s="129"/>
      <c r="E533" s="211"/>
      <c r="F533" s="249"/>
      <c r="G533" s="655" t="s">
        <v>71</v>
      </c>
      <c r="H533" s="656"/>
      <c r="I533" s="150">
        <f>+SUM(G532:H532)</f>
        <v>0</v>
      </c>
    </row>
    <row r="534" spans="2:9" ht="14.4" thickBot="1" x14ac:dyDescent="0.3">
      <c r="B534" s="128" t="s">
        <v>72</v>
      </c>
      <c r="C534" s="132"/>
      <c r="D534" s="129"/>
      <c r="E534" s="211"/>
      <c r="F534" s="249"/>
      <c r="G534" s="261"/>
      <c r="H534" s="261"/>
      <c r="I534" s="151"/>
    </row>
    <row r="535" spans="2:9" ht="14.4" thickBot="1" x14ac:dyDescent="0.3">
      <c r="B535" s="629" t="s">
        <v>11</v>
      </c>
      <c r="C535" s="630"/>
      <c r="D535" s="287" t="s">
        <v>65</v>
      </c>
      <c r="E535" s="518" t="s">
        <v>67</v>
      </c>
      <c r="F535" s="517" t="s">
        <v>68</v>
      </c>
      <c r="G535" s="826" t="s">
        <v>162</v>
      </c>
      <c r="H535" s="827"/>
      <c r="I535" s="152"/>
    </row>
    <row r="536" spans="2:9" s="389" customFormat="1" ht="13.95" customHeight="1" x14ac:dyDescent="0.25">
      <c r="B536" s="886" t="s">
        <v>163</v>
      </c>
      <c r="C536" s="887"/>
      <c r="D536" s="516" t="s">
        <v>85</v>
      </c>
      <c r="E536" s="515">
        <v>1</v>
      </c>
      <c r="F536" s="514">
        <v>5217939.6729834694</v>
      </c>
      <c r="G536" s="888">
        <f>+F536*0.19</f>
        <v>991408.53786685923</v>
      </c>
      <c r="H536" s="889"/>
      <c r="I536" s="513"/>
    </row>
    <row r="537" spans="2:9" ht="14.4" thickBot="1" x14ac:dyDescent="0.3">
      <c r="B537" s="605"/>
      <c r="C537" s="606"/>
      <c r="D537" s="278"/>
      <c r="E537" s="237"/>
      <c r="F537" s="294"/>
      <c r="G537" s="824"/>
      <c r="H537" s="825"/>
      <c r="I537" s="259"/>
    </row>
    <row r="538" spans="2:9" ht="14.4" thickBot="1" x14ac:dyDescent="0.3">
      <c r="B538" s="148"/>
      <c r="C538" s="132"/>
      <c r="D538" s="129"/>
      <c r="E538" s="211"/>
      <c r="F538" s="249"/>
      <c r="G538" s="554" t="s">
        <v>71</v>
      </c>
      <c r="H538" s="555"/>
      <c r="I538" s="150">
        <f>+SUM(F536:H536)</f>
        <v>6209348.2108503282</v>
      </c>
    </row>
    <row r="539" spans="2:9" ht="14.4" thickBot="1" x14ac:dyDescent="0.3">
      <c r="B539" s="128" t="s">
        <v>74</v>
      </c>
      <c r="C539" s="132"/>
      <c r="D539" s="129"/>
      <c r="E539" s="211"/>
      <c r="F539" s="249"/>
      <c r="G539" s="132"/>
      <c r="H539" s="132"/>
      <c r="I539" s="151"/>
    </row>
    <row r="540" spans="2:9" x14ac:dyDescent="0.25">
      <c r="B540" s="629" t="s">
        <v>11</v>
      </c>
      <c r="C540" s="630"/>
      <c r="D540" s="275" t="s">
        <v>65</v>
      </c>
      <c r="E540" s="512" t="s">
        <v>75</v>
      </c>
      <c r="F540" s="275" t="s">
        <v>76</v>
      </c>
      <c r="G540" s="630" t="s">
        <v>77</v>
      </c>
      <c r="H540" s="631"/>
      <c r="I540" s="162"/>
    </row>
    <row r="541" spans="2:9" ht="14.4" thickBot="1" x14ac:dyDescent="0.3">
      <c r="B541" s="579"/>
      <c r="C541" s="580"/>
      <c r="D541" s="145"/>
      <c r="E541" s="247"/>
      <c r="F541" s="171"/>
      <c r="G541" s="816"/>
      <c r="H541" s="817"/>
      <c r="I541" s="151"/>
    </row>
    <row r="542" spans="2:9" ht="14.4" thickBot="1" x14ac:dyDescent="0.3">
      <c r="B542" s="169"/>
      <c r="C542" s="132"/>
      <c r="D542" s="129"/>
      <c r="E542" s="211"/>
      <c r="F542" s="249"/>
      <c r="G542" s="554" t="s">
        <v>71</v>
      </c>
      <c r="H542" s="555"/>
      <c r="I542" s="150">
        <f>+SUM(G541:H541)</f>
        <v>0</v>
      </c>
    </row>
    <row r="543" spans="2:9" ht="14.4" thickBot="1" x14ac:dyDescent="0.3">
      <c r="B543" s="128" t="s">
        <v>79</v>
      </c>
      <c r="C543" s="160"/>
      <c r="D543" s="129"/>
      <c r="E543" s="211"/>
      <c r="F543" s="249"/>
      <c r="G543" s="132"/>
      <c r="H543" s="132"/>
      <c r="I543" s="151"/>
    </row>
    <row r="544" spans="2:9" x14ac:dyDescent="0.25">
      <c r="B544" s="533" t="s">
        <v>11</v>
      </c>
      <c r="C544" s="534"/>
      <c r="D544" s="135" t="s">
        <v>65</v>
      </c>
      <c r="E544" s="248" t="s">
        <v>75</v>
      </c>
      <c r="F544" s="135" t="s">
        <v>76</v>
      </c>
      <c r="G544" s="534" t="s">
        <v>77</v>
      </c>
      <c r="H544" s="535"/>
      <c r="I544" s="162"/>
    </row>
    <row r="545" spans="2:9" ht="14.4" thickBot="1" x14ac:dyDescent="0.3">
      <c r="B545" s="576"/>
      <c r="C545" s="577"/>
      <c r="D545" s="166"/>
      <c r="E545" s="251"/>
      <c r="F545" s="250"/>
      <c r="G545" s="577"/>
      <c r="H545" s="578"/>
      <c r="I545" s="151"/>
    </row>
    <row r="546" spans="2:9" ht="14.4" thickBot="1" x14ac:dyDescent="0.3">
      <c r="B546" s="172"/>
      <c r="C546" s="173"/>
      <c r="D546" s="174"/>
      <c r="E546" s="246"/>
      <c r="F546" s="245"/>
      <c r="G546" s="593" t="s">
        <v>71</v>
      </c>
      <c r="H546" s="594"/>
      <c r="I546" s="150">
        <f>+SUM(G545)</f>
        <v>0</v>
      </c>
    </row>
    <row r="547" spans="2:9" ht="14.4" thickBot="1" x14ac:dyDescent="0.3">
      <c r="B547" s="148"/>
      <c r="C547" s="132"/>
      <c r="D547" s="129"/>
      <c r="E547" s="244"/>
      <c r="F547" s="243"/>
      <c r="G547" s="132"/>
      <c r="H547" s="179"/>
      <c r="I547" s="180"/>
    </row>
    <row r="548" spans="2:9" ht="14.4" thickBot="1" x14ac:dyDescent="0.3">
      <c r="B548" s="181"/>
      <c r="C548" s="182"/>
      <c r="D548" s="183"/>
      <c r="E548" s="217"/>
      <c r="F548" s="601" t="s">
        <v>80</v>
      </c>
      <c r="G548" s="601"/>
      <c r="H548" s="602"/>
      <c r="I548" s="511">
        <f>+SUM(I533:I546)</f>
        <v>6209348.2108503282</v>
      </c>
    </row>
    <row r="549" spans="2:9" ht="15.6" customHeight="1" thickBot="1" x14ac:dyDescent="0.3">
      <c r="B549" s="186"/>
      <c r="C549" s="187"/>
      <c r="D549" s="188"/>
      <c r="E549" s="549" t="s">
        <v>86</v>
      </c>
      <c r="F549" s="550"/>
      <c r="G549" s="550"/>
      <c r="H549" s="550"/>
      <c r="I549" s="203">
        <f>+SUM(I550:I553)</f>
        <v>1859699.7891496737</v>
      </c>
    </row>
    <row r="550" spans="2:9" x14ac:dyDescent="0.25">
      <c r="B550" s="196"/>
      <c r="C550" s="197"/>
      <c r="D550" s="193"/>
      <c r="E550" s="551" t="s">
        <v>87</v>
      </c>
      <c r="F550" s="552"/>
      <c r="G550" s="553"/>
      <c r="H550" s="204">
        <v>0.23</v>
      </c>
      <c r="I550" s="205">
        <f>I548*H550</f>
        <v>1428150.0884955756</v>
      </c>
    </row>
    <row r="551" spans="2:9" x14ac:dyDescent="0.25">
      <c r="B551" s="196"/>
      <c r="C551" s="197"/>
      <c r="D551" s="193"/>
      <c r="E551" s="521" t="s">
        <v>88</v>
      </c>
      <c r="F551" s="522"/>
      <c r="G551" s="523"/>
      <c r="H551" s="206">
        <v>0.01</v>
      </c>
      <c r="I551" s="207">
        <f>I548*H551</f>
        <v>62093.482108503282</v>
      </c>
    </row>
    <row r="552" spans="2:9" x14ac:dyDescent="0.25">
      <c r="B552" s="196"/>
      <c r="C552" s="197"/>
      <c r="D552" s="193"/>
      <c r="E552" s="521" t="s">
        <v>89</v>
      </c>
      <c r="F552" s="522"/>
      <c r="G552" s="523"/>
      <c r="H552" s="206">
        <v>0.05</v>
      </c>
      <c r="I552" s="207">
        <f>I548*H552</f>
        <v>310467.41054251645</v>
      </c>
    </row>
    <row r="553" spans="2:9" ht="14.4" thickBot="1" x14ac:dyDescent="0.3">
      <c r="B553" s="196"/>
      <c r="C553" s="197"/>
      <c r="D553" s="193"/>
      <c r="E553" s="544" t="s">
        <v>90</v>
      </c>
      <c r="F553" s="545"/>
      <c r="G553" s="546"/>
      <c r="H553" s="209">
        <v>0.19</v>
      </c>
      <c r="I553" s="207">
        <f>H553*I552</f>
        <v>58988.808003078128</v>
      </c>
    </row>
    <row r="554" spans="2:9" ht="14.4" thickBot="1" x14ac:dyDescent="0.3">
      <c r="B554" s="196"/>
      <c r="C554" s="197"/>
      <c r="D554" s="193"/>
      <c r="E554" s="547" t="s">
        <v>91</v>
      </c>
      <c r="F554" s="548"/>
      <c r="G554" s="548"/>
      <c r="H554" s="548"/>
      <c r="I554" s="210">
        <f>ROUND(I548+I549,0)</f>
        <v>8069048</v>
      </c>
    </row>
    <row r="555" spans="2:9" x14ac:dyDescent="0.25">
      <c r="B555" s="196"/>
      <c r="C555" s="197"/>
      <c r="D555" s="193"/>
      <c r="E555" s="246"/>
      <c r="F555" s="149"/>
      <c r="G555" s="149"/>
      <c r="H555" s="149"/>
      <c r="I555" s="189"/>
    </row>
    <row r="556" spans="2:9" x14ac:dyDescent="0.25">
      <c r="B556" s="196"/>
      <c r="C556" s="197"/>
      <c r="D556" s="193"/>
      <c r="E556" s="211"/>
      <c r="F556" s="212"/>
      <c r="G556" s="212"/>
      <c r="H556" s="212"/>
      <c r="I556" s="213"/>
    </row>
    <row r="557" spans="2:9" x14ac:dyDescent="0.25">
      <c r="B557" s="191"/>
      <c r="C557" s="192"/>
      <c r="D557" s="193"/>
      <c r="E557" s="211"/>
      <c r="F557" s="194"/>
      <c r="G557" s="194"/>
      <c r="H557" s="194"/>
      <c r="I557" s="195"/>
    </row>
    <row r="558" spans="2:9" x14ac:dyDescent="0.25">
      <c r="B558" s="196" t="s">
        <v>81</v>
      </c>
      <c r="C558" s="197"/>
      <c r="D558" s="193"/>
      <c r="E558" s="211"/>
      <c r="F558" s="632" t="s">
        <v>82</v>
      </c>
      <c r="G558" s="632"/>
      <c r="H558" s="632"/>
      <c r="I558" s="633"/>
    </row>
    <row r="559" spans="2:9" ht="14.4" thickBot="1" x14ac:dyDescent="0.3">
      <c r="B559" s="181" t="s">
        <v>83</v>
      </c>
      <c r="C559" s="182"/>
      <c r="D559" s="183"/>
      <c r="E559" s="242"/>
      <c r="F559" s="570" t="s">
        <v>84</v>
      </c>
      <c r="G559" s="570"/>
      <c r="H559" s="570"/>
      <c r="I559" s="571"/>
    </row>
    <row r="560" spans="2:9" ht="14.4" thickBot="1" x14ac:dyDescent="0.3"/>
    <row r="561" spans="2:9" ht="14.25" customHeight="1" x14ac:dyDescent="0.25">
      <c r="B561" s="560" t="str">
        <f>+'[2]2- COMP BASICA'!$B$2</f>
        <v>REPARACIONES LOCATIVAS LABORATORIO GENETICA REGIONAL NOR OCCIDENTE DEL INSTITUTO NACIONAL DE MEDICINA LEGAL Y CIENCIAS FORENSES.</v>
      </c>
      <c r="C561" s="561"/>
      <c r="D561" s="561"/>
      <c r="E561" s="561"/>
      <c r="F561" s="561"/>
      <c r="G561" s="561"/>
      <c r="H561" s="271" t="s">
        <v>62</v>
      </c>
      <c r="I561" s="270" t="str">
        <f>+'[2]BASE DEL PRESUPUESTO'!$D$166</f>
        <v>MOBILIARIO</v>
      </c>
    </row>
    <row r="562" spans="2:9" x14ac:dyDescent="0.25">
      <c r="B562" s="562"/>
      <c r="C562" s="563"/>
      <c r="D562" s="563"/>
      <c r="E562" s="563"/>
      <c r="F562" s="563"/>
      <c r="G562" s="563"/>
      <c r="H562" s="269" t="s">
        <v>63</v>
      </c>
      <c r="I562" s="404" t="str">
        <f>+'[2]BASE DEL PRESUPUESTO'!$C$183</f>
        <v>12.17</v>
      </c>
    </row>
    <row r="563" spans="2:9" ht="24" customHeight="1" thickBot="1" x14ac:dyDescent="0.3">
      <c r="B563" s="267" t="s">
        <v>64</v>
      </c>
      <c r="C563" s="564" t="str">
        <f>+'[2]BASE DEL PRESUPUESTO'!$D$183</f>
        <v>Suministro e instalacion de GABINETE INFERIOR. Dimensiones: 89 x 45 x 82 cm (Ancho x Fondo x Alto). EXTRACCION DE FLUIDOS, EXTRACCION RO</v>
      </c>
      <c r="D563" s="565"/>
      <c r="E563" s="565"/>
      <c r="F563" s="565"/>
      <c r="G563" s="565"/>
      <c r="H563" s="266" t="s">
        <v>65</v>
      </c>
      <c r="I563" s="265" t="str">
        <f>+'[2]BASE DEL PRESUPUESTO'!$E$183</f>
        <v>UND</v>
      </c>
    </row>
    <row r="564" spans="2:9" x14ac:dyDescent="0.25">
      <c r="B564" s="264"/>
      <c r="C564" s="129"/>
      <c r="D564" s="129"/>
      <c r="E564" s="263"/>
      <c r="F564" s="262"/>
      <c r="G564" s="129"/>
      <c r="H564" s="129"/>
      <c r="I564" s="144"/>
    </row>
    <row r="565" spans="2:9" ht="14.4" thickBot="1" x14ac:dyDescent="0.3">
      <c r="B565" s="128" t="s">
        <v>66</v>
      </c>
      <c r="C565" s="129"/>
      <c r="D565" s="129"/>
      <c r="E565" s="211"/>
      <c r="F565" s="249"/>
      <c r="G565" s="132"/>
      <c r="H565" s="132"/>
      <c r="I565" s="133"/>
    </row>
    <row r="566" spans="2:9" x14ac:dyDescent="0.25">
      <c r="B566" s="533" t="s">
        <v>11</v>
      </c>
      <c r="C566" s="534"/>
      <c r="D566" s="135" t="s">
        <v>65</v>
      </c>
      <c r="E566" s="255" t="s">
        <v>67</v>
      </c>
      <c r="F566" s="248" t="s">
        <v>68</v>
      </c>
      <c r="G566" s="534" t="s">
        <v>69</v>
      </c>
      <c r="H566" s="535"/>
      <c r="I566" s="138"/>
    </row>
    <row r="567" spans="2:9" ht="14.4" thickBot="1" x14ac:dyDescent="0.3">
      <c r="B567" s="568"/>
      <c r="C567" s="569"/>
      <c r="D567" s="145"/>
      <c r="E567" s="208"/>
      <c r="F567" s="256"/>
      <c r="G567" s="661"/>
      <c r="H567" s="662"/>
      <c r="I567" s="133"/>
    </row>
    <row r="568" spans="2:9" ht="14.4" thickBot="1" x14ac:dyDescent="0.3">
      <c r="B568" s="148"/>
      <c r="C568" s="132"/>
      <c r="D568" s="129"/>
      <c r="E568" s="211"/>
      <c r="F568" s="249"/>
      <c r="G568" s="655" t="s">
        <v>71</v>
      </c>
      <c r="H568" s="656"/>
      <c r="I568" s="150">
        <f>+SUM(G567:H567)</f>
        <v>0</v>
      </c>
    </row>
    <row r="569" spans="2:9" ht="14.4" thickBot="1" x14ac:dyDescent="0.3">
      <c r="B569" s="128" t="s">
        <v>72</v>
      </c>
      <c r="C569" s="132"/>
      <c r="D569" s="129"/>
      <c r="E569" s="211"/>
      <c r="F569" s="249"/>
      <c r="G569" s="261"/>
      <c r="H569" s="261"/>
      <c r="I569" s="151"/>
    </row>
    <row r="570" spans="2:9" ht="14.4" thickBot="1" x14ac:dyDescent="0.3">
      <c r="B570" s="629" t="s">
        <v>11</v>
      </c>
      <c r="C570" s="630"/>
      <c r="D570" s="287" t="s">
        <v>65</v>
      </c>
      <c r="E570" s="518" t="s">
        <v>67</v>
      </c>
      <c r="F570" s="517" t="s">
        <v>68</v>
      </c>
      <c r="G570" s="826" t="s">
        <v>162</v>
      </c>
      <c r="H570" s="827"/>
      <c r="I570" s="152"/>
    </row>
    <row r="571" spans="2:9" s="389" customFormat="1" ht="13.95" customHeight="1" x14ac:dyDescent="0.25">
      <c r="B571" s="886" t="s">
        <v>165</v>
      </c>
      <c r="C571" s="887"/>
      <c r="D571" s="516" t="s">
        <v>85</v>
      </c>
      <c r="E571" s="515">
        <v>1</v>
      </c>
      <c r="F571" s="514">
        <v>1283099.8347780821</v>
      </c>
      <c r="G571" s="888">
        <f>+F571*0.19</f>
        <v>243788.96860783559</v>
      </c>
      <c r="H571" s="889"/>
      <c r="I571" s="513"/>
    </row>
    <row r="572" spans="2:9" ht="14.4" thickBot="1" x14ac:dyDescent="0.3">
      <c r="B572" s="605"/>
      <c r="C572" s="606"/>
      <c r="D572" s="278"/>
      <c r="E572" s="237"/>
      <c r="F572" s="294"/>
      <c r="G572" s="824"/>
      <c r="H572" s="825"/>
      <c r="I572" s="259"/>
    </row>
    <row r="573" spans="2:9" ht="14.4" thickBot="1" x14ac:dyDescent="0.3">
      <c r="B573" s="148"/>
      <c r="C573" s="132"/>
      <c r="D573" s="129"/>
      <c r="E573" s="211"/>
      <c r="F573" s="249"/>
      <c r="G573" s="554" t="s">
        <v>71</v>
      </c>
      <c r="H573" s="555"/>
      <c r="I573" s="150">
        <f>+SUM(F571:H571)</f>
        <v>1526888.8033859176</v>
      </c>
    </row>
    <row r="574" spans="2:9" ht="14.4" thickBot="1" x14ac:dyDescent="0.3">
      <c r="B574" s="128" t="s">
        <v>74</v>
      </c>
      <c r="C574" s="132"/>
      <c r="D574" s="129"/>
      <c r="E574" s="211"/>
      <c r="F574" s="249"/>
      <c r="G574" s="132"/>
      <c r="H574" s="132"/>
      <c r="I574" s="151"/>
    </row>
    <row r="575" spans="2:9" x14ac:dyDescent="0.25">
      <c r="B575" s="629" t="s">
        <v>11</v>
      </c>
      <c r="C575" s="630"/>
      <c r="D575" s="275" t="s">
        <v>65</v>
      </c>
      <c r="E575" s="512" t="s">
        <v>75</v>
      </c>
      <c r="F575" s="275" t="s">
        <v>76</v>
      </c>
      <c r="G575" s="630" t="s">
        <v>77</v>
      </c>
      <c r="H575" s="631"/>
      <c r="I575" s="162"/>
    </row>
    <row r="576" spans="2:9" ht="14.4" thickBot="1" x14ac:dyDescent="0.3">
      <c r="B576" s="579"/>
      <c r="C576" s="580"/>
      <c r="D576" s="145"/>
      <c r="E576" s="247"/>
      <c r="F576" s="171"/>
      <c r="G576" s="816"/>
      <c r="H576" s="817"/>
      <c r="I576" s="151"/>
    </row>
    <row r="577" spans="2:9" ht="14.4" thickBot="1" x14ac:dyDescent="0.3">
      <c r="B577" s="169"/>
      <c r="C577" s="132"/>
      <c r="D577" s="129"/>
      <c r="E577" s="211"/>
      <c r="F577" s="249"/>
      <c r="G577" s="554" t="s">
        <v>71</v>
      </c>
      <c r="H577" s="555"/>
      <c r="I577" s="150">
        <f>+SUM(G576:H576)</f>
        <v>0</v>
      </c>
    </row>
    <row r="578" spans="2:9" ht="14.4" thickBot="1" x14ac:dyDescent="0.3">
      <c r="B578" s="128" t="s">
        <v>79</v>
      </c>
      <c r="C578" s="160"/>
      <c r="D578" s="129"/>
      <c r="E578" s="211"/>
      <c r="F578" s="249"/>
      <c r="G578" s="132"/>
      <c r="H578" s="132"/>
      <c r="I578" s="151"/>
    </row>
    <row r="579" spans="2:9" x14ac:dyDescent="0.25">
      <c r="B579" s="533" t="s">
        <v>11</v>
      </c>
      <c r="C579" s="534"/>
      <c r="D579" s="135" t="s">
        <v>65</v>
      </c>
      <c r="E579" s="248" t="s">
        <v>75</v>
      </c>
      <c r="F579" s="135" t="s">
        <v>76</v>
      </c>
      <c r="G579" s="534" t="s">
        <v>77</v>
      </c>
      <c r="H579" s="535"/>
      <c r="I579" s="162"/>
    </row>
    <row r="580" spans="2:9" ht="14.4" thickBot="1" x14ac:dyDescent="0.3">
      <c r="B580" s="576"/>
      <c r="C580" s="577"/>
      <c r="D580" s="166"/>
      <c r="E580" s="251"/>
      <c r="F580" s="250"/>
      <c r="G580" s="577"/>
      <c r="H580" s="578"/>
      <c r="I580" s="151"/>
    </row>
    <row r="581" spans="2:9" ht="14.4" thickBot="1" x14ac:dyDescent="0.3">
      <c r="B581" s="172"/>
      <c r="C581" s="173"/>
      <c r="D581" s="174"/>
      <c r="E581" s="246"/>
      <c r="F581" s="245"/>
      <c r="G581" s="593" t="s">
        <v>71</v>
      </c>
      <c r="H581" s="594"/>
      <c r="I581" s="150">
        <f>+SUM(G580)</f>
        <v>0</v>
      </c>
    </row>
    <row r="582" spans="2:9" ht="14.4" thickBot="1" x14ac:dyDescent="0.3">
      <c r="B582" s="148"/>
      <c r="C582" s="132"/>
      <c r="D582" s="129"/>
      <c r="E582" s="244"/>
      <c r="F582" s="243"/>
      <c r="G582" s="132"/>
      <c r="H582" s="179"/>
      <c r="I582" s="180"/>
    </row>
    <row r="583" spans="2:9" ht="14.4" thickBot="1" x14ac:dyDescent="0.3">
      <c r="B583" s="181"/>
      <c r="C583" s="182"/>
      <c r="D583" s="183"/>
      <c r="E583" s="217"/>
      <c r="F583" s="601" t="s">
        <v>80</v>
      </c>
      <c r="G583" s="601"/>
      <c r="H583" s="602"/>
      <c r="I583" s="511">
        <f>+(SUM(I568:I581))</f>
        <v>1526888.8033859176</v>
      </c>
    </row>
    <row r="584" spans="2:9" ht="15.6" customHeight="1" thickBot="1" x14ac:dyDescent="0.3">
      <c r="B584" s="186"/>
      <c r="C584" s="187"/>
      <c r="D584" s="188"/>
      <c r="E584" s="549" t="s">
        <v>86</v>
      </c>
      <c r="F584" s="550"/>
      <c r="G584" s="550"/>
      <c r="H584" s="550"/>
      <c r="I584" s="203">
        <f>+SUM(I585:I588)</f>
        <v>457303.19661408232</v>
      </c>
    </row>
    <row r="585" spans="2:9" x14ac:dyDescent="0.25">
      <c r="B585" s="196"/>
      <c r="C585" s="197"/>
      <c r="D585" s="193"/>
      <c r="E585" s="551" t="s">
        <v>87</v>
      </c>
      <c r="F585" s="552"/>
      <c r="G585" s="553"/>
      <c r="H585" s="204">
        <v>0.23</v>
      </c>
      <c r="I585" s="205">
        <f>I583*H585</f>
        <v>351184.42477876105</v>
      </c>
    </row>
    <row r="586" spans="2:9" x14ac:dyDescent="0.25">
      <c r="B586" s="196"/>
      <c r="C586" s="197"/>
      <c r="D586" s="193"/>
      <c r="E586" s="521" t="s">
        <v>88</v>
      </c>
      <c r="F586" s="522"/>
      <c r="G586" s="523"/>
      <c r="H586" s="206">
        <v>0.01</v>
      </c>
      <c r="I586" s="207">
        <f>I583*H586</f>
        <v>15268.888033859175</v>
      </c>
    </row>
    <row r="587" spans="2:9" x14ac:dyDescent="0.25">
      <c r="B587" s="196"/>
      <c r="C587" s="197"/>
      <c r="D587" s="193"/>
      <c r="E587" s="521" t="s">
        <v>89</v>
      </c>
      <c r="F587" s="522"/>
      <c r="G587" s="523"/>
      <c r="H587" s="206">
        <v>0.05</v>
      </c>
      <c r="I587" s="207">
        <f>I583*H587</f>
        <v>76344.440169295878</v>
      </c>
    </row>
    <row r="588" spans="2:9" ht="14.4" thickBot="1" x14ac:dyDescent="0.3">
      <c r="B588" s="196"/>
      <c r="C588" s="197"/>
      <c r="D588" s="193"/>
      <c r="E588" s="544" t="s">
        <v>90</v>
      </c>
      <c r="F588" s="545"/>
      <c r="G588" s="546"/>
      <c r="H588" s="209">
        <v>0.19</v>
      </c>
      <c r="I588" s="207">
        <f>H588*I587</f>
        <v>14505.443632166218</v>
      </c>
    </row>
    <row r="589" spans="2:9" ht="14.4" thickBot="1" x14ac:dyDescent="0.3">
      <c r="B589" s="196"/>
      <c r="C589" s="197"/>
      <c r="D589" s="193"/>
      <c r="E589" s="547" t="s">
        <v>91</v>
      </c>
      <c r="F589" s="548"/>
      <c r="G589" s="548"/>
      <c r="H589" s="548"/>
      <c r="I589" s="210">
        <f>ROUND(I583+I584,0)</f>
        <v>1984192</v>
      </c>
    </row>
    <row r="590" spans="2:9" x14ac:dyDescent="0.25">
      <c r="B590" s="196"/>
      <c r="C590" s="197"/>
      <c r="D590" s="193"/>
      <c r="E590" s="246"/>
      <c r="F590" s="149"/>
      <c r="G590" s="149"/>
      <c r="H590" s="149"/>
      <c r="I590" s="189"/>
    </row>
    <row r="591" spans="2:9" x14ac:dyDescent="0.25">
      <c r="B591" s="196"/>
      <c r="C591" s="197"/>
      <c r="D591" s="193"/>
      <c r="E591" s="211"/>
      <c r="F591" s="212"/>
      <c r="G591" s="212"/>
      <c r="H591" s="212"/>
      <c r="I591" s="213"/>
    </row>
    <row r="592" spans="2:9" x14ac:dyDescent="0.25">
      <c r="B592" s="191"/>
      <c r="C592" s="192"/>
      <c r="D592" s="193"/>
      <c r="E592" s="211"/>
      <c r="F592" s="194"/>
      <c r="G592" s="194"/>
      <c r="H592" s="194"/>
      <c r="I592" s="195"/>
    </row>
    <row r="593" spans="2:9" x14ac:dyDescent="0.25">
      <c r="B593" s="196" t="s">
        <v>81</v>
      </c>
      <c r="C593" s="197"/>
      <c r="D593" s="193"/>
      <c r="E593" s="211"/>
      <c r="F593" s="632" t="s">
        <v>82</v>
      </c>
      <c r="G593" s="632"/>
      <c r="H593" s="632"/>
      <c r="I593" s="633"/>
    </row>
    <row r="594" spans="2:9" ht="14.4" thickBot="1" x14ac:dyDescent="0.3">
      <c r="B594" s="181" t="s">
        <v>83</v>
      </c>
      <c r="C594" s="182"/>
      <c r="D594" s="183"/>
      <c r="E594" s="242"/>
      <c r="F594" s="570" t="s">
        <v>84</v>
      </c>
      <c r="G594" s="570"/>
      <c r="H594" s="570"/>
      <c r="I594" s="571"/>
    </row>
    <row r="595" spans="2:9" ht="14.4" thickBot="1" x14ac:dyDescent="0.3"/>
    <row r="596" spans="2:9" ht="14.25" customHeight="1" x14ac:dyDescent="0.25">
      <c r="B596" s="560" t="str">
        <f>+'[2]2- COMP BASICA'!$B$2</f>
        <v>REPARACIONES LOCATIVAS LABORATORIO GENETICA REGIONAL NOR OCCIDENTE DEL INSTITUTO NACIONAL DE MEDICINA LEGAL Y CIENCIAS FORENSES.</v>
      </c>
      <c r="C596" s="561"/>
      <c r="D596" s="561"/>
      <c r="E596" s="561"/>
      <c r="F596" s="561"/>
      <c r="G596" s="561"/>
      <c r="H596" s="271" t="s">
        <v>62</v>
      </c>
      <c r="I596" s="270" t="str">
        <f>+'[2]BASE DEL PRESUPUESTO'!$D$166</f>
        <v>MOBILIARIO</v>
      </c>
    </row>
    <row r="597" spans="2:9" x14ac:dyDescent="0.25">
      <c r="B597" s="562"/>
      <c r="C597" s="563"/>
      <c r="D597" s="563"/>
      <c r="E597" s="563"/>
      <c r="F597" s="563"/>
      <c r="G597" s="563"/>
      <c r="H597" s="269" t="s">
        <v>63</v>
      </c>
      <c r="I597" s="404" t="str">
        <f>+'[2]BASE DEL PRESUPUESTO'!$C$184</f>
        <v>12.18</v>
      </c>
    </row>
    <row r="598" spans="2:9" ht="24" customHeight="1" thickBot="1" x14ac:dyDescent="0.3">
      <c r="B598" s="267" t="s">
        <v>64</v>
      </c>
      <c r="C598" s="564" t="str">
        <f>+'[2]BASE DEL PRESUPUESTO'!$D$184</f>
        <v>Suministro e instalacion de MESÓN PERIMETRAL PARA LABORATORIO. Dimensiones: 370 x 70 x 90 cm (Ancho x Fondo x Alto). EXTRACCION DE FLUIDOS.</v>
      </c>
      <c r="D598" s="565"/>
      <c r="E598" s="565"/>
      <c r="F598" s="565"/>
      <c r="G598" s="565"/>
      <c r="H598" s="266" t="s">
        <v>65</v>
      </c>
      <c r="I598" s="265" t="str">
        <f>+'[2]BASE DEL PRESUPUESTO'!$E$184</f>
        <v>UND</v>
      </c>
    </row>
    <row r="599" spans="2:9" x14ac:dyDescent="0.25">
      <c r="B599" s="264"/>
      <c r="C599" s="129"/>
      <c r="D599" s="129"/>
      <c r="E599" s="263"/>
      <c r="F599" s="262"/>
      <c r="G599" s="129"/>
      <c r="H599" s="129"/>
      <c r="I599" s="144"/>
    </row>
    <row r="600" spans="2:9" ht="14.4" thickBot="1" x14ac:dyDescent="0.3">
      <c r="B600" s="128" t="s">
        <v>66</v>
      </c>
      <c r="C600" s="129"/>
      <c r="D600" s="129"/>
      <c r="E600" s="211"/>
      <c r="F600" s="249"/>
      <c r="G600" s="132"/>
      <c r="H600" s="132"/>
      <c r="I600" s="133"/>
    </row>
    <row r="601" spans="2:9" x14ac:dyDescent="0.25">
      <c r="B601" s="533" t="s">
        <v>11</v>
      </c>
      <c r="C601" s="534"/>
      <c r="D601" s="135" t="s">
        <v>65</v>
      </c>
      <c r="E601" s="255" t="s">
        <v>67</v>
      </c>
      <c r="F601" s="248" t="s">
        <v>68</v>
      </c>
      <c r="G601" s="534" t="s">
        <v>69</v>
      </c>
      <c r="H601" s="535"/>
      <c r="I601" s="138"/>
    </row>
    <row r="602" spans="2:9" ht="14.4" thickBot="1" x14ac:dyDescent="0.3">
      <c r="B602" s="568"/>
      <c r="C602" s="569"/>
      <c r="D602" s="145"/>
      <c r="E602" s="208"/>
      <c r="F602" s="256"/>
      <c r="G602" s="661"/>
      <c r="H602" s="662"/>
      <c r="I602" s="133"/>
    </row>
    <row r="603" spans="2:9" ht="14.4" thickBot="1" x14ac:dyDescent="0.3">
      <c r="B603" s="148"/>
      <c r="C603" s="132"/>
      <c r="D603" s="129"/>
      <c r="E603" s="211"/>
      <c r="F603" s="249"/>
      <c r="G603" s="655" t="s">
        <v>71</v>
      </c>
      <c r="H603" s="656"/>
      <c r="I603" s="150">
        <f>+SUM(G602:H602)</f>
        <v>0</v>
      </c>
    </row>
    <row r="604" spans="2:9" ht="14.4" thickBot="1" x14ac:dyDescent="0.3">
      <c r="B604" s="128" t="s">
        <v>72</v>
      </c>
      <c r="C604" s="132"/>
      <c r="D604" s="129"/>
      <c r="E604" s="211"/>
      <c r="F604" s="249"/>
      <c r="G604" s="261"/>
      <c r="H604" s="261"/>
      <c r="I604" s="151"/>
    </row>
    <row r="605" spans="2:9" ht="14.4" thickBot="1" x14ac:dyDescent="0.3">
      <c r="B605" s="629" t="s">
        <v>11</v>
      </c>
      <c r="C605" s="630"/>
      <c r="D605" s="287" t="s">
        <v>65</v>
      </c>
      <c r="E605" s="518" t="s">
        <v>67</v>
      </c>
      <c r="F605" s="517" t="s">
        <v>68</v>
      </c>
      <c r="G605" s="826" t="s">
        <v>162</v>
      </c>
      <c r="H605" s="827"/>
      <c r="I605" s="152"/>
    </row>
    <row r="606" spans="2:9" s="389" customFormat="1" ht="13.95" customHeight="1" x14ac:dyDescent="0.25">
      <c r="B606" s="886" t="s">
        <v>163</v>
      </c>
      <c r="C606" s="887"/>
      <c r="D606" s="516" t="s">
        <v>85</v>
      </c>
      <c r="E606" s="515">
        <v>1</v>
      </c>
      <c r="F606" s="514">
        <v>6634519.4176169895</v>
      </c>
      <c r="G606" s="888">
        <f>+F606*0.19</f>
        <v>1260558.689347228</v>
      </c>
      <c r="H606" s="889"/>
      <c r="I606" s="513"/>
    </row>
    <row r="607" spans="2:9" ht="14.4" thickBot="1" x14ac:dyDescent="0.3">
      <c r="B607" s="605"/>
      <c r="C607" s="606"/>
      <c r="D607" s="278"/>
      <c r="E607" s="237"/>
      <c r="F607" s="294"/>
      <c r="G607" s="824"/>
      <c r="H607" s="825"/>
      <c r="I607" s="259"/>
    </row>
    <row r="608" spans="2:9" ht="14.4" thickBot="1" x14ac:dyDescent="0.3">
      <c r="B608" s="148"/>
      <c r="C608" s="132"/>
      <c r="D608" s="129"/>
      <c r="E608" s="211"/>
      <c r="F608" s="249"/>
      <c r="G608" s="554" t="s">
        <v>71</v>
      </c>
      <c r="H608" s="555"/>
      <c r="I608" s="150">
        <f>+SUM(F606:H606)</f>
        <v>7895078.1069642175</v>
      </c>
    </row>
    <row r="609" spans="2:9" ht="14.4" thickBot="1" x14ac:dyDescent="0.3">
      <c r="B609" s="128" t="s">
        <v>74</v>
      </c>
      <c r="C609" s="132"/>
      <c r="D609" s="129"/>
      <c r="E609" s="211"/>
      <c r="F609" s="249"/>
      <c r="G609" s="132"/>
      <c r="H609" s="132"/>
      <c r="I609" s="151"/>
    </row>
    <row r="610" spans="2:9" x14ac:dyDescent="0.25">
      <c r="B610" s="629" t="s">
        <v>11</v>
      </c>
      <c r="C610" s="630"/>
      <c r="D610" s="275" t="s">
        <v>65</v>
      </c>
      <c r="E610" s="512" t="s">
        <v>75</v>
      </c>
      <c r="F610" s="275" t="s">
        <v>76</v>
      </c>
      <c r="G610" s="630" t="s">
        <v>77</v>
      </c>
      <c r="H610" s="631"/>
      <c r="I610" s="162"/>
    </row>
    <row r="611" spans="2:9" ht="14.4" thickBot="1" x14ac:dyDescent="0.3">
      <c r="B611" s="579"/>
      <c r="C611" s="580"/>
      <c r="D611" s="145"/>
      <c r="E611" s="247"/>
      <c r="F611" s="171"/>
      <c r="G611" s="816"/>
      <c r="H611" s="817"/>
      <c r="I611" s="151"/>
    </row>
    <row r="612" spans="2:9" ht="14.4" thickBot="1" x14ac:dyDescent="0.3">
      <c r="B612" s="169"/>
      <c r="C612" s="132"/>
      <c r="D612" s="129"/>
      <c r="E612" s="211"/>
      <c r="F612" s="249"/>
      <c r="G612" s="554" t="s">
        <v>71</v>
      </c>
      <c r="H612" s="555"/>
      <c r="I612" s="150">
        <f>+SUM(G611:H611)</f>
        <v>0</v>
      </c>
    </row>
    <row r="613" spans="2:9" ht="14.4" thickBot="1" x14ac:dyDescent="0.3">
      <c r="B613" s="128" t="s">
        <v>79</v>
      </c>
      <c r="C613" s="160"/>
      <c r="D613" s="129"/>
      <c r="E613" s="211"/>
      <c r="F613" s="249"/>
      <c r="G613" s="132"/>
      <c r="H613" s="132"/>
      <c r="I613" s="151"/>
    </row>
    <row r="614" spans="2:9" x14ac:dyDescent="0.25">
      <c r="B614" s="533" t="s">
        <v>11</v>
      </c>
      <c r="C614" s="534"/>
      <c r="D614" s="135" t="s">
        <v>65</v>
      </c>
      <c r="E614" s="248" t="s">
        <v>75</v>
      </c>
      <c r="F614" s="135" t="s">
        <v>76</v>
      </c>
      <c r="G614" s="534" t="s">
        <v>77</v>
      </c>
      <c r="H614" s="535"/>
      <c r="I614" s="162"/>
    </row>
    <row r="615" spans="2:9" ht="14.4" thickBot="1" x14ac:dyDescent="0.3">
      <c r="B615" s="576"/>
      <c r="C615" s="577"/>
      <c r="D615" s="166"/>
      <c r="E615" s="251"/>
      <c r="F615" s="250"/>
      <c r="G615" s="577"/>
      <c r="H615" s="578"/>
      <c r="I615" s="151"/>
    </row>
    <row r="616" spans="2:9" ht="14.4" thickBot="1" x14ac:dyDescent="0.3">
      <c r="B616" s="172"/>
      <c r="C616" s="173"/>
      <c r="D616" s="174"/>
      <c r="E616" s="246"/>
      <c r="F616" s="245"/>
      <c r="G616" s="593" t="s">
        <v>71</v>
      </c>
      <c r="H616" s="594"/>
      <c r="I616" s="150">
        <f>+SUM(G615)</f>
        <v>0</v>
      </c>
    </row>
    <row r="617" spans="2:9" ht="14.4" thickBot="1" x14ac:dyDescent="0.3">
      <c r="B617" s="148"/>
      <c r="C617" s="132"/>
      <c r="D617" s="129"/>
      <c r="E617" s="244"/>
      <c r="F617" s="243"/>
      <c r="G617" s="132"/>
      <c r="H617" s="179"/>
      <c r="I617" s="180"/>
    </row>
    <row r="618" spans="2:9" ht="14.4" thickBot="1" x14ac:dyDescent="0.3">
      <c r="B618" s="181"/>
      <c r="C618" s="182"/>
      <c r="D618" s="183"/>
      <c r="E618" s="217"/>
      <c r="F618" s="601" t="s">
        <v>80</v>
      </c>
      <c r="G618" s="601"/>
      <c r="H618" s="602"/>
      <c r="I618" s="511">
        <f>+(SUM(I603:I616))</f>
        <v>7895078.1069642175</v>
      </c>
    </row>
    <row r="619" spans="2:9" ht="15.6" customHeight="1" thickBot="1" x14ac:dyDescent="0.3">
      <c r="B619" s="186"/>
      <c r="C619" s="187"/>
      <c r="D619" s="188"/>
      <c r="E619" s="549" t="s">
        <v>86</v>
      </c>
      <c r="F619" s="550"/>
      <c r="G619" s="550"/>
      <c r="H619" s="550"/>
      <c r="I619" s="203">
        <f>+SUM(I620:I623)</f>
        <v>2364575.893035783</v>
      </c>
    </row>
    <row r="620" spans="2:9" x14ac:dyDescent="0.25">
      <c r="B620" s="196"/>
      <c r="C620" s="197"/>
      <c r="D620" s="193"/>
      <c r="E620" s="551" t="s">
        <v>87</v>
      </c>
      <c r="F620" s="552"/>
      <c r="G620" s="553"/>
      <c r="H620" s="204">
        <v>0.23</v>
      </c>
      <c r="I620" s="205">
        <f>I618*H620</f>
        <v>1815867.96460177</v>
      </c>
    </row>
    <row r="621" spans="2:9" x14ac:dyDescent="0.25">
      <c r="B621" s="196"/>
      <c r="C621" s="197"/>
      <c r="D621" s="193"/>
      <c r="E621" s="521" t="s">
        <v>88</v>
      </c>
      <c r="F621" s="522"/>
      <c r="G621" s="523"/>
      <c r="H621" s="206">
        <v>0.01</v>
      </c>
      <c r="I621" s="207">
        <f>I618*H621</f>
        <v>78950.78106964218</v>
      </c>
    </row>
    <row r="622" spans="2:9" x14ac:dyDescent="0.25">
      <c r="B622" s="196"/>
      <c r="C622" s="197"/>
      <c r="D622" s="193"/>
      <c r="E622" s="521" t="s">
        <v>89</v>
      </c>
      <c r="F622" s="522"/>
      <c r="G622" s="523"/>
      <c r="H622" s="206">
        <v>0.05</v>
      </c>
      <c r="I622" s="207">
        <f>I618*H622</f>
        <v>394753.90534821089</v>
      </c>
    </row>
    <row r="623" spans="2:9" ht="14.4" thickBot="1" x14ac:dyDescent="0.3">
      <c r="B623" s="196"/>
      <c r="C623" s="197"/>
      <c r="D623" s="193"/>
      <c r="E623" s="544" t="s">
        <v>90</v>
      </c>
      <c r="F623" s="545"/>
      <c r="G623" s="546"/>
      <c r="H623" s="209">
        <v>0.19</v>
      </c>
      <c r="I623" s="207">
        <f>H623*I622</f>
        <v>75003.242016160075</v>
      </c>
    </row>
    <row r="624" spans="2:9" ht="14.4" thickBot="1" x14ac:dyDescent="0.3">
      <c r="B624" s="196"/>
      <c r="C624" s="197"/>
      <c r="D624" s="193"/>
      <c r="E624" s="547" t="s">
        <v>91</v>
      </c>
      <c r="F624" s="548"/>
      <c r="G624" s="548"/>
      <c r="H624" s="548"/>
      <c r="I624" s="210">
        <f>ROUND(I618+I619,0)</f>
        <v>10259654</v>
      </c>
    </row>
    <row r="625" spans="2:9" x14ac:dyDescent="0.25">
      <c r="B625" s="196"/>
      <c r="C625" s="197"/>
      <c r="D625" s="193"/>
      <c r="E625" s="246"/>
      <c r="F625" s="149"/>
      <c r="G625" s="149"/>
      <c r="H625" s="149"/>
      <c r="I625" s="189"/>
    </row>
    <row r="626" spans="2:9" x14ac:dyDescent="0.25">
      <c r="B626" s="196"/>
      <c r="C626" s="197"/>
      <c r="D626" s="193"/>
      <c r="E626" s="211"/>
      <c r="F626" s="212"/>
      <c r="G626" s="212"/>
      <c r="H626" s="212"/>
      <c r="I626" s="213"/>
    </row>
    <row r="627" spans="2:9" x14ac:dyDescent="0.25">
      <c r="B627" s="191"/>
      <c r="C627" s="192"/>
      <c r="D627" s="193"/>
      <c r="E627" s="211"/>
      <c r="F627" s="194"/>
      <c r="G627" s="194"/>
      <c r="H627" s="194"/>
      <c r="I627" s="195"/>
    </row>
    <row r="628" spans="2:9" x14ac:dyDescent="0.25">
      <c r="B628" s="196" t="s">
        <v>81</v>
      </c>
      <c r="C628" s="197"/>
      <c r="D628" s="193"/>
      <c r="E628" s="211"/>
      <c r="F628" s="632" t="s">
        <v>82</v>
      </c>
      <c r="G628" s="632"/>
      <c r="H628" s="632"/>
      <c r="I628" s="633"/>
    </row>
    <row r="629" spans="2:9" ht="14.4" thickBot="1" x14ac:dyDescent="0.3">
      <c r="B629" s="181" t="s">
        <v>83</v>
      </c>
      <c r="C629" s="182"/>
      <c r="D629" s="183"/>
      <c r="E629" s="242"/>
      <c r="F629" s="570" t="s">
        <v>84</v>
      </c>
      <c r="G629" s="570"/>
      <c r="H629" s="570"/>
      <c r="I629" s="571"/>
    </row>
    <row r="630" spans="2:9" ht="14.4" thickBot="1" x14ac:dyDescent="0.3"/>
    <row r="631" spans="2:9" ht="14.25" customHeight="1" x14ac:dyDescent="0.25">
      <c r="B631" s="560" t="str">
        <f>+'[2]2- COMP BASICA'!$B$2</f>
        <v>REPARACIONES LOCATIVAS LABORATORIO GENETICA REGIONAL NOR OCCIDENTE DEL INSTITUTO NACIONAL DE MEDICINA LEGAL Y CIENCIAS FORENSES.</v>
      </c>
      <c r="C631" s="561"/>
      <c r="D631" s="561"/>
      <c r="E631" s="561"/>
      <c r="F631" s="561"/>
      <c r="G631" s="561"/>
      <c r="H631" s="271" t="s">
        <v>62</v>
      </c>
      <c r="I631" s="270" t="str">
        <f>+'[2]BASE DEL PRESUPUESTO'!$D$166</f>
        <v>MOBILIARIO</v>
      </c>
    </row>
    <row r="632" spans="2:9" x14ac:dyDescent="0.25">
      <c r="B632" s="562"/>
      <c r="C632" s="563"/>
      <c r="D632" s="563"/>
      <c r="E632" s="563"/>
      <c r="F632" s="563"/>
      <c r="G632" s="563"/>
      <c r="H632" s="269" t="s">
        <v>63</v>
      </c>
      <c r="I632" s="404" t="str">
        <f>+'[2]BASE DEL PRESUPUESTO'!$C$185</f>
        <v>12.19</v>
      </c>
    </row>
    <row r="633" spans="2:9" ht="24" customHeight="1" thickBot="1" x14ac:dyDescent="0.3">
      <c r="B633" s="267" t="s">
        <v>64</v>
      </c>
      <c r="C633" s="564" t="str">
        <f>+'[2]BASE DEL PRESUPUESTO'!$D$185</f>
        <v>Suministro e instalacion de GABINETE INFERIOR. Dimensiones: 81 x 45 x 82 cm (Ancho x Fondo x Alto). EXTRACCION DE FLUIDOS, PRE SOLUCIONES</v>
      </c>
      <c r="D633" s="565"/>
      <c r="E633" s="565"/>
      <c r="F633" s="565"/>
      <c r="G633" s="565"/>
      <c r="H633" s="266" t="s">
        <v>65</v>
      </c>
      <c r="I633" s="265" t="str">
        <f>+'[2]BASE DEL PRESUPUESTO'!$E$185</f>
        <v>UND</v>
      </c>
    </row>
    <row r="634" spans="2:9" x14ac:dyDescent="0.25">
      <c r="B634" s="264"/>
      <c r="C634" s="129"/>
      <c r="D634" s="129"/>
      <c r="E634" s="263"/>
      <c r="F634" s="262"/>
      <c r="G634" s="129"/>
      <c r="H634" s="129"/>
      <c r="I634" s="144"/>
    </row>
    <row r="635" spans="2:9" ht="14.4" thickBot="1" x14ac:dyDescent="0.3">
      <c r="B635" s="128" t="s">
        <v>66</v>
      </c>
      <c r="C635" s="129"/>
      <c r="D635" s="129"/>
      <c r="E635" s="211"/>
      <c r="F635" s="249"/>
      <c r="G635" s="132"/>
      <c r="H635" s="132"/>
      <c r="I635" s="133"/>
    </row>
    <row r="636" spans="2:9" x14ac:dyDescent="0.25">
      <c r="B636" s="533" t="s">
        <v>11</v>
      </c>
      <c r="C636" s="534"/>
      <c r="D636" s="135" t="s">
        <v>65</v>
      </c>
      <c r="E636" s="255" t="s">
        <v>67</v>
      </c>
      <c r="F636" s="248" t="s">
        <v>68</v>
      </c>
      <c r="G636" s="534" t="s">
        <v>69</v>
      </c>
      <c r="H636" s="535"/>
      <c r="I636" s="138"/>
    </row>
    <row r="637" spans="2:9" ht="14.4" thickBot="1" x14ac:dyDescent="0.3">
      <c r="B637" s="568"/>
      <c r="C637" s="569"/>
      <c r="D637" s="145"/>
      <c r="E637" s="208"/>
      <c r="F637" s="256"/>
      <c r="G637" s="661"/>
      <c r="H637" s="662"/>
      <c r="I637" s="133"/>
    </row>
    <row r="638" spans="2:9" ht="14.4" thickBot="1" x14ac:dyDescent="0.3">
      <c r="B638" s="148"/>
      <c r="C638" s="132"/>
      <c r="D638" s="129"/>
      <c r="E638" s="211"/>
      <c r="F638" s="249"/>
      <c r="G638" s="655" t="s">
        <v>71</v>
      </c>
      <c r="H638" s="656"/>
      <c r="I638" s="150">
        <f>+SUM(G637:H637)</f>
        <v>0</v>
      </c>
    </row>
    <row r="639" spans="2:9" ht="14.4" thickBot="1" x14ac:dyDescent="0.3">
      <c r="B639" s="128" t="s">
        <v>72</v>
      </c>
      <c r="C639" s="132"/>
      <c r="D639" s="129"/>
      <c r="E639" s="211"/>
      <c r="F639" s="249"/>
      <c r="G639" s="261"/>
      <c r="H639" s="261"/>
      <c r="I639" s="151"/>
    </row>
    <row r="640" spans="2:9" ht="14.4" thickBot="1" x14ac:dyDescent="0.3">
      <c r="B640" s="629" t="s">
        <v>11</v>
      </c>
      <c r="C640" s="630"/>
      <c r="D640" s="287" t="s">
        <v>65</v>
      </c>
      <c r="E640" s="518" t="s">
        <v>67</v>
      </c>
      <c r="F640" s="517" t="s">
        <v>68</v>
      </c>
      <c r="G640" s="826" t="s">
        <v>162</v>
      </c>
      <c r="H640" s="827"/>
      <c r="I640" s="152"/>
    </row>
    <row r="641" spans="2:9" s="389" customFormat="1" ht="13.95" customHeight="1" x14ac:dyDescent="0.25">
      <c r="B641" s="886" t="s">
        <v>165</v>
      </c>
      <c r="C641" s="887"/>
      <c r="D641" s="516" t="s">
        <v>85</v>
      </c>
      <c r="E641" s="515">
        <v>1</v>
      </c>
      <c r="F641" s="514">
        <v>1283099.8347780821</v>
      </c>
      <c r="G641" s="888">
        <f>+F641*0.19</f>
        <v>243788.96860783559</v>
      </c>
      <c r="H641" s="889"/>
      <c r="I641" s="513"/>
    </row>
    <row r="642" spans="2:9" ht="14.4" thickBot="1" x14ac:dyDescent="0.3">
      <c r="B642" s="605"/>
      <c r="C642" s="606"/>
      <c r="D642" s="278"/>
      <c r="E642" s="237"/>
      <c r="F642" s="294"/>
      <c r="G642" s="824"/>
      <c r="H642" s="825"/>
      <c r="I642" s="259"/>
    </row>
    <row r="643" spans="2:9" ht="14.4" thickBot="1" x14ac:dyDescent="0.3">
      <c r="B643" s="148"/>
      <c r="C643" s="132"/>
      <c r="D643" s="129"/>
      <c r="E643" s="211"/>
      <c r="F643" s="249"/>
      <c r="G643" s="554" t="s">
        <v>71</v>
      </c>
      <c r="H643" s="555"/>
      <c r="I643" s="150">
        <f>+SUM(F641:H641)</f>
        <v>1526888.8033859176</v>
      </c>
    </row>
    <row r="644" spans="2:9" ht="14.4" thickBot="1" x14ac:dyDescent="0.3">
      <c r="B644" s="128" t="s">
        <v>74</v>
      </c>
      <c r="C644" s="132"/>
      <c r="D644" s="129"/>
      <c r="E644" s="211"/>
      <c r="F644" s="249"/>
      <c r="G644" s="132"/>
      <c r="H644" s="132"/>
      <c r="I644" s="151"/>
    </row>
    <row r="645" spans="2:9" x14ac:dyDescent="0.25">
      <c r="B645" s="629" t="s">
        <v>11</v>
      </c>
      <c r="C645" s="630"/>
      <c r="D645" s="275" t="s">
        <v>65</v>
      </c>
      <c r="E645" s="512" t="s">
        <v>75</v>
      </c>
      <c r="F645" s="275" t="s">
        <v>76</v>
      </c>
      <c r="G645" s="630" t="s">
        <v>77</v>
      </c>
      <c r="H645" s="631"/>
      <c r="I645" s="162"/>
    </row>
    <row r="646" spans="2:9" ht="14.4" thickBot="1" x14ac:dyDescent="0.3">
      <c r="B646" s="579"/>
      <c r="C646" s="580"/>
      <c r="D646" s="145"/>
      <c r="E646" s="247"/>
      <c r="F646" s="171"/>
      <c r="G646" s="816"/>
      <c r="H646" s="817"/>
      <c r="I646" s="151"/>
    </row>
    <row r="647" spans="2:9" ht="14.4" thickBot="1" x14ac:dyDescent="0.3">
      <c r="B647" s="169"/>
      <c r="C647" s="132"/>
      <c r="D647" s="129"/>
      <c r="E647" s="211"/>
      <c r="F647" s="249"/>
      <c r="G647" s="554" t="s">
        <v>71</v>
      </c>
      <c r="H647" s="555"/>
      <c r="I647" s="150">
        <f>+SUM(G646:H646)</f>
        <v>0</v>
      </c>
    </row>
    <row r="648" spans="2:9" ht="14.4" thickBot="1" x14ac:dyDescent="0.3">
      <c r="B648" s="128" t="s">
        <v>79</v>
      </c>
      <c r="C648" s="160"/>
      <c r="D648" s="129"/>
      <c r="E648" s="211"/>
      <c r="F648" s="249"/>
      <c r="G648" s="132"/>
      <c r="H648" s="132"/>
      <c r="I648" s="151"/>
    </row>
    <row r="649" spans="2:9" x14ac:dyDescent="0.25">
      <c r="B649" s="533" t="s">
        <v>11</v>
      </c>
      <c r="C649" s="534"/>
      <c r="D649" s="135" t="s">
        <v>65</v>
      </c>
      <c r="E649" s="248" t="s">
        <v>75</v>
      </c>
      <c r="F649" s="135" t="s">
        <v>76</v>
      </c>
      <c r="G649" s="534" t="s">
        <v>77</v>
      </c>
      <c r="H649" s="535"/>
      <c r="I649" s="162"/>
    </row>
    <row r="650" spans="2:9" ht="14.4" thickBot="1" x14ac:dyDescent="0.3">
      <c r="B650" s="576"/>
      <c r="C650" s="577"/>
      <c r="D650" s="166"/>
      <c r="E650" s="251"/>
      <c r="F650" s="250"/>
      <c r="G650" s="577"/>
      <c r="H650" s="578"/>
      <c r="I650" s="151"/>
    </row>
    <row r="651" spans="2:9" ht="14.4" thickBot="1" x14ac:dyDescent="0.3">
      <c r="B651" s="172"/>
      <c r="C651" s="173"/>
      <c r="D651" s="174"/>
      <c r="E651" s="246"/>
      <c r="F651" s="245"/>
      <c r="G651" s="593" t="s">
        <v>71</v>
      </c>
      <c r="H651" s="594"/>
      <c r="I651" s="150">
        <f>+SUM(G650)</f>
        <v>0</v>
      </c>
    </row>
    <row r="652" spans="2:9" ht="14.4" thickBot="1" x14ac:dyDescent="0.3">
      <c r="B652" s="148"/>
      <c r="C652" s="132"/>
      <c r="D652" s="129"/>
      <c r="E652" s="244"/>
      <c r="F652" s="243"/>
      <c r="G652" s="132"/>
      <c r="H652" s="179"/>
      <c r="I652" s="180"/>
    </row>
    <row r="653" spans="2:9" ht="14.4" thickBot="1" x14ac:dyDescent="0.3">
      <c r="B653" s="181"/>
      <c r="C653" s="182"/>
      <c r="D653" s="183"/>
      <c r="E653" s="217"/>
      <c r="F653" s="601" t="s">
        <v>80</v>
      </c>
      <c r="G653" s="601"/>
      <c r="H653" s="602"/>
      <c r="I653" s="511">
        <f>+(SUM(I638:I651))</f>
        <v>1526888.8033859176</v>
      </c>
    </row>
    <row r="654" spans="2:9" ht="15.6" customHeight="1" thickBot="1" x14ac:dyDescent="0.3">
      <c r="B654" s="186"/>
      <c r="C654" s="187"/>
      <c r="D654" s="188"/>
      <c r="E654" s="549" t="s">
        <v>86</v>
      </c>
      <c r="F654" s="550"/>
      <c r="G654" s="550"/>
      <c r="H654" s="550"/>
      <c r="I654" s="203">
        <f>+SUM(I655:I658)</f>
        <v>457303.19661408232</v>
      </c>
    </row>
    <row r="655" spans="2:9" x14ac:dyDescent="0.25">
      <c r="B655" s="196"/>
      <c r="C655" s="197"/>
      <c r="D655" s="193"/>
      <c r="E655" s="551" t="s">
        <v>87</v>
      </c>
      <c r="F655" s="552"/>
      <c r="G655" s="553"/>
      <c r="H655" s="204">
        <v>0.23</v>
      </c>
      <c r="I655" s="205">
        <f>I653*H655</f>
        <v>351184.42477876105</v>
      </c>
    </row>
    <row r="656" spans="2:9" x14ac:dyDescent="0.25">
      <c r="B656" s="196"/>
      <c r="C656" s="197"/>
      <c r="D656" s="193"/>
      <c r="E656" s="521" t="s">
        <v>88</v>
      </c>
      <c r="F656" s="522"/>
      <c r="G656" s="523"/>
      <c r="H656" s="206">
        <v>0.01</v>
      </c>
      <c r="I656" s="207">
        <f>I653*H656</f>
        <v>15268.888033859175</v>
      </c>
    </row>
    <row r="657" spans="2:9" x14ac:dyDescent="0.25">
      <c r="B657" s="196"/>
      <c r="C657" s="197"/>
      <c r="D657" s="193"/>
      <c r="E657" s="521" t="s">
        <v>89</v>
      </c>
      <c r="F657" s="522"/>
      <c r="G657" s="523"/>
      <c r="H657" s="206">
        <v>0.05</v>
      </c>
      <c r="I657" s="207">
        <f>I653*H657</f>
        <v>76344.440169295878</v>
      </c>
    </row>
    <row r="658" spans="2:9" ht="14.4" thickBot="1" x14ac:dyDescent="0.3">
      <c r="B658" s="196"/>
      <c r="C658" s="197"/>
      <c r="D658" s="193"/>
      <c r="E658" s="544" t="s">
        <v>90</v>
      </c>
      <c r="F658" s="545"/>
      <c r="G658" s="546"/>
      <c r="H658" s="209">
        <v>0.19</v>
      </c>
      <c r="I658" s="207">
        <f>H658*I657</f>
        <v>14505.443632166218</v>
      </c>
    </row>
    <row r="659" spans="2:9" ht="14.4" thickBot="1" x14ac:dyDescent="0.3">
      <c r="B659" s="196"/>
      <c r="C659" s="197"/>
      <c r="D659" s="193"/>
      <c r="E659" s="547" t="s">
        <v>91</v>
      </c>
      <c r="F659" s="548"/>
      <c r="G659" s="548"/>
      <c r="H659" s="548"/>
      <c r="I659" s="210">
        <f>ROUND(I653+I654,0)</f>
        <v>1984192</v>
      </c>
    </row>
    <row r="660" spans="2:9" x14ac:dyDescent="0.25">
      <c r="B660" s="196"/>
      <c r="C660" s="197"/>
      <c r="D660" s="193"/>
      <c r="E660" s="246"/>
      <c r="F660" s="149"/>
      <c r="G660" s="149"/>
      <c r="H660" s="149"/>
      <c r="I660" s="189"/>
    </row>
    <row r="661" spans="2:9" x14ac:dyDescent="0.25">
      <c r="B661" s="196"/>
      <c r="C661" s="197"/>
      <c r="D661" s="193"/>
      <c r="E661" s="211"/>
      <c r="F661" s="212"/>
      <c r="G661" s="212"/>
      <c r="H661" s="212"/>
      <c r="I661" s="213"/>
    </row>
    <row r="662" spans="2:9" x14ac:dyDescent="0.25">
      <c r="B662" s="191"/>
      <c r="C662" s="192"/>
      <c r="D662" s="193"/>
      <c r="E662" s="211"/>
      <c r="F662" s="194"/>
      <c r="G662" s="194"/>
      <c r="H662" s="194"/>
      <c r="I662" s="195"/>
    </row>
    <row r="663" spans="2:9" x14ac:dyDescent="0.25">
      <c r="B663" s="196" t="s">
        <v>81</v>
      </c>
      <c r="C663" s="197"/>
      <c r="D663" s="193"/>
      <c r="E663" s="211"/>
      <c r="F663" s="632" t="s">
        <v>82</v>
      </c>
      <c r="G663" s="632"/>
      <c r="H663" s="632"/>
      <c r="I663" s="633"/>
    </row>
    <row r="664" spans="2:9" ht="14.4" thickBot="1" x14ac:dyDescent="0.3">
      <c r="B664" s="181" t="s">
        <v>83</v>
      </c>
      <c r="C664" s="182"/>
      <c r="D664" s="183"/>
      <c r="E664" s="242"/>
      <c r="F664" s="570" t="s">
        <v>84</v>
      </c>
      <c r="G664" s="570"/>
      <c r="H664" s="570"/>
      <c r="I664" s="571"/>
    </row>
    <row r="665" spans="2:9" ht="14.4" thickBot="1" x14ac:dyDescent="0.3"/>
    <row r="666" spans="2:9" ht="14.25" customHeight="1" x14ac:dyDescent="0.25">
      <c r="B666" s="560" t="str">
        <f>+'[2]2- COMP BASICA'!$B$2</f>
        <v>REPARACIONES LOCATIVAS LABORATORIO GENETICA REGIONAL NOR OCCIDENTE DEL INSTITUTO NACIONAL DE MEDICINA LEGAL Y CIENCIAS FORENSES.</v>
      </c>
      <c r="C666" s="561"/>
      <c r="D666" s="561"/>
      <c r="E666" s="561"/>
      <c r="F666" s="561"/>
      <c r="G666" s="561"/>
      <c r="H666" s="271" t="s">
        <v>62</v>
      </c>
      <c r="I666" s="270" t="str">
        <f>+'[2]BASE DEL PRESUPUESTO'!$D$166</f>
        <v>MOBILIARIO</v>
      </c>
    </row>
    <row r="667" spans="2:9" x14ac:dyDescent="0.25">
      <c r="B667" s="562"/>
      <c r="C667" s="563"/>
      <c r="D667" s="563"/>
      <c r="E667" s="563"/>
      <c r="F667" s="563"/>
      <c r="G667" s="563"/>
      <c r="H667" s="269" t="s">
        <v>63</v>
      </c>
      <c r="I667" s="404" t="str">
        <f>+'[2]BASE DEL PRESUPUESTO'!$C$186</f>
        <v>12.20</v>
      </c>
    </row>
    <row r="668" spans="2:9" ht="24" customHeight="1" thickBot="1" x14ac:dyDescent="0.3">
      <c r="B668" s="267" t="s">
        <v>64</v>
      </c>
      <c r="C668" s="564" t="str">
        <f>+'[2]BASE DEL PRESUPUESTO'!$D$186</f>
        <v>Suministro e instalacion de GABINETE INFERIOR PARA MÓDULO DE LAVADO. Dimensiones: 100 x 68 x 88 cm (Ancho x Fondo x Alto). EXTRACCION DE FLUIDOS, AMPLIFICADOS, PRE SOLUCIONES, LAVADO</v>
      </c>
      <c r="D668" s="565"/>
      <c r="E668" s="565"/>
      <c r="F668" s="565"/>
      <c r="G668" s="565"/>
      <c r="H668" s="266" t="s">
        <v>65</v>
      </c>
      <c r="I668" s="265" t="str">
        <f>+'[2]BASE DEL PRESUPUESTO'!$E$186</f>
        <v>UND</v>
      </c>
    </row>
    <row r="669" spans="2:9" x14ac:dyDescent="0.25">
      <c r="B669" s="264"/>
      <c r="C669" s="129"/>
      <c r="D669" s="129"/>
      <c r="E669" s="263"/>
      <c r="F669" s="262"/>
      <c r="G669" s="129"/>
      <c r="H669" s="129"/>
      <c r="I669" s="144"/>
    </row>
    <row r="670" spans="2:9" ht="14.4" thickBot="1" x14ac:dyDescent="0.3">
      <c r="B670" s="128" t="s">
        <v>66</v>
      </c>
      <c r="C670" s="129"/>
      <c r="D670" s="129"/>
      <c r="E670" s="211"/>
      <c r="F670" s="249"/>
      <c r="G670" s="132"/>
      <c r="H670" s="132"/>
      <c r="I670" s="133"/>
    </row>
    <row r="671" spans="2:9" x14ac:dyDescent="0.25">
      <c r="B671" s="533" t="s">
        <v>11</v>
      </c>
      <c r="C671" s="534"/>
      <c r="D671" s="135" t="s">
        <v>65</v>
      </c>
      <c r="E671" s="255" t="s">
        <v>67</v>
      </c>
      <c r="F671" s="248" t="s">
        <v>68</v>
      </c>
      <c r="G671" s="534" t="s">
        <v>69</v>
      </c>
      <c r="H671" s="535"/>
      <c r="I671" s="138"/>
    </row>
    <row r="672" spans="2:9" ht="14.4" thickBot="1" x14ac:dyDescent="0.3">
      <c r="B672" s="568"/>
      <c r="C672" s="569"/>
      <c r="D672" s="145"/>
      <c r="E672" s="208"/>
      <c r="F672" s="256"/>
      <c r="G672" s="661"/>
      <c r="H672" s="662"/>
      <c r="I672" s="133"/>
    </row>
    <row r="673" spans="2:9" ht="14.4" thickBot="1" x14ac:dyDescent="0.3">
      <c r="B673" s="148"/>
      <c r="C673" s="132"/>
      <c r="D673" s="129"/>
      <c r="E673" s="211"/>
      <c r="F673" s="249"/>
      <c r="G673" s="655" t="s">
        <v>71</v>
      </c>
      <c r="H673" s="656"/>
      <c r="I673" s="150">
        <f>+SUM(G672:H672)</f>
        <v>0</v>
      </c>
    </row>
    <row r="674" spans="2:9" ht="14.4" thickBot="1" x14ac:dyDescent="0.3">
      <c r="B674" s="128" t="s">
        <v>72</v>
      </c>
      <c r="C674" s="132"/>
      <c r="D674" s="129"/>
      <c r="E674" s="211"/>
      <c r="F674" s="249"/>
      <c r="G674" s="261"/>
      <c r="H674" s="261"/>
      <c r="I674" s="151"/>
    </row>
    <row r="675" spans="2:9" ht="14.4" thickBot="1" x14ac:dyDescent="0.3">
      <c r="B675" s="629" t="s">
        <v>11</v>
      </c>
      <c r="C675" s="630"/>
      <c r="D675" s="287" t="s">
        <v>65</v>
      </c>
      <c r="E675" s="518" t="s">
        <v>67</v>
      </c>
      <c r="F675" s="517" t="s">
        <v>68</v>
      </c>
      <c r="G675" s="826" t="s">
        <v>162</v>
      </c>
      <c r="H675" s="827"/>
      <c r="I675" s="152"/>
    </row>
    <row r="676" spans="2:9" s="389" customFormat="1" ht="25.5" customHeight="1" x14ac:dyDescent="0.25">
      <c r="B676" s="886" t="s">
        <v>170</v>
      </c>
      <c r="C676" s="887"/>
      <c r="D676" s="516" t="s">
        <v>85</v>
      </c>
      <c r="E676" s="515">
        <v>1</v>
      </c>
      <c r="F676" s="514">
        <v>1425979.6107746679</v>
      </c>
      <c r="G676" s="888">
        <f>+F676*0.19</f>
        <v>270936.1260471869</v>
      </c>
      <c r="H676" s="889"/>
      <c r="I676" s="513"/>
    </row>
    <row r="677" spans="2:9" ht="14.4" thickBot="1" x14ac:dyDescent="0.3">
      <c r="B677" s="605"/>
      <c r="C677" s="606"/>
      <c r="D677" s="278"/>
      <c r="E677" s="237"/>
      <c r="F677" s="294"/>
      <c r="G677" s="824"/>
      <c r="H677" s="825"/>
      <c r="I677" s="259"/>
    </row>
    <row r="678" spans="2:9" ht="14.4" thickBot="1" x14ac:dyDescent="0.3">
      <c r="B678" s="148"/>
      <c r="C678" s="132"/>
      <c r="D678" s="129"/>
      <c r="E678" s="211"/>
      <c r="F678" s="249"/>
      <c r="G678" s="554" t="s">
        <v>71</v>
      </c>
      <c r="H678" s="555"/>
      <c r="I678" s="150">
        <f>+SUM(F676:H676)</f>
        <v>1696915.736821855</v>
      </c>
    </row>
    <row r="679" spans="2:9" ht="14.4" thickBot="1" x14ac:dyDescent="0.3">
      <c r="B679" s="128" t="s">
        <v>74</v>
      </c>
      <c r="C679" s="132"/>
      <c r="D679" s="129"/>
      <c r="E679" s="211"/>
      <c r="F679" s="249"/>
      <c r="G679" s="132"/>
      <c r="H679" s="132"/>
      <c r="I679" s="151"/>
    </row>
    <row r="680" spans="2:9" x14ac:dyDescent="0.25">
      <c r="B680" s="629" t="s">
        <v>11</v>
      </c>
      <c r="C680" s="630"/>
      <c r="D680" s="275" t="s">
        <v>65</v>
      </c>
      <c r="E680" s="512" t="s">
        <v>75</v>
      </c>
      <c r="F680" s="275" t="s">
        <v>76</v>
      </c>
      <c r="G680" s="630" t="s">
        <v>77</v>
      </c>
      <c r="H680" s="631"/>
      <c r="I680" s="162"/>
    </row>
    <row r="681" spans="2:9" ht="14.4" thickBot="1" x14ac:dyDescent="0.3">
      <c r="B681" s="579"/>
      <c r="C681" s="580"/>
      <c r="D681" s="145"/>
      <c r="E681" s="247"/>
      <c r="F681" s="171"/>
      <c r="G681" s="816"/>
      <c r="H681" s="817"/>
      <c r="I681" s="151"/>
    </row>
    <row r="682" spans="2:9" ht="14.4" thickBot="1" x14ac:dyDescent="0.3">
      <c r="B682" s="169"/>
      <c r="C682" s="132"/>
      <c r="D682" s="129"/>
      <c r="E682" s="211"/>
      <c r="F682" s="249"/>
      <c r="G682" s="554" t="s">
        <v>71</v>
      </c>
      <c r="H682" s="555"/>
      <c r="I682" s="150">
        <f>+SUM(G681:H681)</f>
        <v>0</v>
      </c>
    </row>
    <row r="683" spans="2:9" ht="14.4" thickBot="1" x14ac:dyDescent="0.3">
      <c r="B683" s="128" t="s">
        <v>79</v>
      </c>
      <c r="C683" s="160"/>
      <c r="D683" s="129"/>
      <c r="E683" s="211"/>
      <c r="F683" s="249"/>
      <c r="G683" s="132"/>
      <c r="H683" s="132"/>
      <c r="I683" s="151"/>
    </row>
    <row r="684" spans="2:9" x14ac:dyDescent="0.25">
      <c r="B684" s="533" t="s">
        <v>11</v>
      </c>
      <c r="C684" s="534"/>
      <c r="D684" s="135" t="s">
        <v>65</v>
      </c>
      <c r="E684" s="248" t="s">
        <v>75</v>
      </c>
      <c r="F684" s="135" t="s">
        <v>76</v>
      </c>
      <c r="G684" s="534" t="s">
        <v>77</v>
      </c>
      <c r="H684" s="535"/>
      <c r="I684" s="162"/>
    </row>
    <row r="685" spans="2:9" ht="14.4" thickBot="1" x14ac:dyDescent="0.3">
      <c r="B685" s="576"/>
      <c r="C685" s="577"/>
      <c r="D685" s="166"/>
      <c r="E685" s="251"/>
      <c r="F685" s="250"/>
      <c r="G685" s="577"/>
      <c r="H685" s="578"/>
      <c r="I685" s="151"/>
    </row>
    <row r="686" spans="2:9" ht="14.4" thickBot="1" x14ac:dyDescent="0.3">
      <c r="B686" s="172"/>
      <c r="C686" s="173"/>
      <c r="D686" s="174"/>
      <c r="E686" s="246"/>
      <c r="F686" s="245"/>
      <c r="G686" s="593" t="s">
        <v>71</v>
      </c>
      <c r="H686" s="594"/>
      <c r="I686" s="150">
        <f>+SUM(G685)</f>
        <v>0</v>
      </c>
    </row>
    <row r="687" spans="2:9" ht="14.4" thickBot="1" x14ac:dyDescent="0.3">
      <c r="B687" s="148"/>
      <c r="C687" s="132"/>
      <c r="D687" s="129"/>
      <c r="E687" s="244"/>
      <c r="F687" s="243"/>
      <c r="G687" s="132"/>
      <c r="H687" s="179"/>
      <c r="I687" s="180"/>
    </row>
    <row r="688" spans="2:9" ht="14.4" thickBot="1" x14ac:dyDescent="0.3">
      <c r="B688" s="181"/>
      <c r="C688" s="182"/>
      <c r="D688" s="183"/>
      <c r="E688" s="217"/>
      <c r="F688" s="601" t="s">
        <v>80</v>
      </c>
      <c r="G688" s="601"/>
      <c r="H688" s="602"/>
      <c r="I688" s="511">
        <f>+SUM(I673:I686)</f>
        <v>1696915.736821855</v>
      </c>
    </row>
    <row r="689" spans="2:9" ht="15.6" customHeight="1" thickBot="1" x14ac:dyDescent="0.3">
      <c r="B689" s="186"/>
      <c r="C689" s="187"/>
      <c r="D689" s="188"/>
      <c r="E689" s="549" t="s">
        <v>86</v>
      </c>
      <c r="F689" s="550"/>
      <c r="G689" s="550"/>
      <c r="H689" s="550"/>
      <c r="I689" s="203">
        <f>+SUM(I690:I693)</f>
        <v>508226.26317814551</v>
      </c>
    </row>
    <row r="690" spans="2:9" x14ac:dyDescent="0.25">
      <c r="B690" s="196"/>
      <c r="C690" s="197"/>
      <c r="D690" s="193"/>
      <c r="E690" s="551" t="s">
        <v>87</v>
      </c>
      <c r="F690" s="552"/>
      <c r="G690" s="553"/>
      <c r="H690" s="204">
        <v>0.23</v>
      </c>
      <c r="I690" s="205">
        <f>I688*H690</f>
        <v>390290.61946902663</v>
      </c>
    </row>
    <row r="691" spans="2:9" x14ac:dyDescent="0.25">
      <c r="B691" s="196"/>
      <c r="C691" s="197"/>
      <c r="D691" s="193"/>
      <c r="E691" s="521" t="s">
        <v>88</v>
      </c>
      <c r="F691" s="522"/>
      <c r="G691" s="523"/>
      <c r="H691" s="206">
        <v>0.01</v>
      </c>
      <c r="I691" s="207">
        <f>I688*H691</f>
        <v>16969.157368218548</v>
      </c>
    </row>
    <row r="692" spans="2:9" x14ac:dyDescent="0.25">
      <c r="B692" s="196"/>
      <c r="C692" s="197"/>
      <c r="D692" s="193"/>
      <c r="E692" s="521" t="s">
        <v>89</v>
      </c>
      <c r="F692" s="522"/>
      <c r="G692" s="523"/>
      <c r="H692" s="206">
        <v>0.05</v>
      </c>
      <c r="I692" s="207">
        <f>I688*H692</f>
        <v>84845.786841092748</v>
      </c>
    </row>
    <row r="693" spans="2:9" ht="14.4" thickBot="1" x14ac:dyDescent="0.3">
      <c r="B693" s="196"/>
      <c r="C693" s="197"/>
      <c r="D693" s="193"/>
      <c r="E693" s="544" t="s">
        <v>90</v>
      </c>
      <c r="F693" s="545"/>
      <c r="G693" s="546"/>
      <c r="H693" s="209">
        <v>0.19</v>
      </c>
      <c r="I693" s="207">
        <f>H693*I692</f>
        <v>16120.699499807622</v>
      </c>
    </row>
    <row r="694" spans="2:9" ht="14.4" thickBot="1" x14ac:dyDescent="0.3">
      <c r="B694" s="196"/>
      <c r="C694" s="197"/>
      <c r="D694" s="193"/>
      <c r="E694" s="547" t="s">
        <v>91</v>
      </c>
      <c r="F694" s="548"/>
      <c r="G694" s="548"/>
      <c r="H694" s="548"/>
      <c r="I694" s="210">
        <f>ROUND(I688+I689,0)</f>
        <v>2205142</v>
      </c>
    </row>
    <row r="695" spans="2:9" x14ac:dyDescent="0.25">
      <c r="B695" s="196"/>
      <c r="C695" s="197"/>
      <c r="D695" s="193"/>
      <c r="E695" s="246"/>
      <c r="F695" s="149"/>
      <c r="G695" s="149"/>
      <c r="H695" s="149"/>
      <c r="I695" s="189"/>
    </row>
    <row r="696" spans="2:9" x14ac:dyDescent="0.25">
      <c r="B696" s="196"/>
      <c r="C696" s="197"/>
      <c r="D696" s="193"/>
      <c r="E696" s="211"/>
      <c r="F696" s="212"/>
      <c r="G696" s="212"/>
      <c r="H696" s="212"/>
      <c r="I696" s="213"/>
    </row>
    <row r="697" spans="2:9" x14ac:dyDescent="0.25">
      <c r="B697" s="191"/>
      <c r="C697" s="192"/>
      <c r="D697" s="193"/>
      <c r="E697" s="211"/>
      <c r="F697" s="194"/>
      <c r="G697" s="194"/>
      <c r="H697" s="194"/>
      <c r="I697" s="195"/>
    </row>
    <row r="698" spans="2:9" x14ac:dyDescent="0.25">
      <c r="B698" s="196" t="s">
        <v>81</v>
      </c>
      <c r="C698" s="197"/>
      <c r="D698" s="193"/>
      <c r="E698" s="211"/>
      <c r="F698" s="632" t="s">
        <v>82</v>
      </c>
      <c r="G698" s="632"/>
      <c r="H698" s="632"/>
      <c r="I698" s="633"/>
    </row>
    <row r="699" spans="2:9" ht="14.4" thickBot="1" x14ac:dyDescent="0.3">
      <c r="B699" s="181" t="s">
        <v>83</v>
      </c>
      <c r="C699" s="182"/>
      <c r="D699" s="183"/>
      <c r="E699" s="242"/>
      <c r="F699" s="570" t="s">
        <v>84</v>
      </c>
      <c r="G699" s="570"/>
      <c r="H699" s="570"/>
      <c r="I699" s="571"/>
    </row>
    <row r="700" spans="2:9" ht="14.4" thickBot="1" x14ac:dyDescent="0.3"/>
    <row r="701" spans="2:9" ht="14.25" customHeight="1" x14ac:dyDescent="0.25">
      <c r="B701" s="560" t="str">
        <f>+'[2]2- COMP BASICA'!$B$2</f>
        <v>REPARACIONES LOCATIVAS LABORATORIO GENETICA REGIONAL NOR OCCIDENTE DEL INSTITUTO NACIONAL DE MEDICINA LEGAL Y CIENCIAS FORENSES.</v>
      </c>
      <c r="C701" s="561"/>
      <c r="D701" s="561"/>
      <c r="E701" s="561"/>
      <c r="F701" s="561"/>
      <c r="G701" s="561"/>
      <c r="H701" s="271" t="s">
        <v>62</v>
      </c>
      <c r="I701" s="270" t="str">
        <f>+'[2]BASE DEL PRESUPUESTO'!$D$166</f>
        <v>MOBILIARIO</v>
      </c>
    </row>
    <row r="702" spans="2:9" x14ac:dyDescent="0.25">
      <c r="B702" s="562"/>
      <c r="C702" s="563"/>
      <c r="D702" s="563"/>
      <c r="E702" s="563"/>
      <c r="F702" s="563"/>
      <c r="G702" s="563"/>
      <c r="H702" s="269" t="s">
        <v>63</v>
      </c>
      <c r="I702" s="404" t="str">
        <f>+'[2]BASE DEL PRESUPUESTO'!$C$187</f>
        <v>12.21</v>
      </c>
    </row>
    <row r="703" spans="2:9" ht="24" customHeight="1" thickBot="1" x14ac:dyDescent="0.3">
      <c r="B703" s="267" t="s">
        <v>64</v>
      </c>
      <c r="C703" s="564" t="str">
        <f>+'[2]BASE DEL PRESUPUESTO'!$D$187</f>
        <v>Suministro e instalacion de MESÓN PERIMETRAL EN L PARA LABORATORIO. Dimensiones: (209+285) x 70 x 90 cm (Ancho x Fondo x Alto). EXTRACCION RO</v>
      </c>
      <c r="D703" s="565"/>
      <c r="E703" s="565"/>
      <c r="F703" s="565"/>
      <c r="G703" s="565"/>
      <c r="H703" s="266" t="s">
        <v>65</v>
      </c>
      <c r="I703" s="265" t="str">
        <f>+'[2]BASE DEL PRESUPUESTO'!$E$187</f>
        <v>UND</v>
      </c>
    </row>
    <row r="704" spans="2:9" x14ac:dyDescent="0.25">
      <c r="B704" s="264"/>
      <c r="C704" s="129"/>
      <c r="D704" s="129"/>
      <c r="E704" s="263"/>
      <c r="F704" s="262"/>
      <c r="G704" s="129"/>
      <c r="H704" s="129"/>
      <c r="I704" s="144"/>
    </row>
    <row r="705" spans="2:9" ht="14.4" thickBot="1" x14ac:dyDescent="0.3">
      <c r="B705" s="128" t="s">
        <v>66</v>
      </c>
      <c r="C705" s="129"/>
      <c r="D705" s="129"/>
      <c r="E705" s="211"/>
      <c r="F705" s="249"/>
      <c r="G705" s="132"/>
      <c r="H705" s="132"/>
      <c r="I705" s="133"/>
    </row>
    <row r="706" spans="2:9" x14ac:dyDescent="0.25">
      <c r="B706" s="533" t="s">
        <v>11</v>
      </c>
      <c r="C706" s="534"/>
      <c r="D706" s="135" t="s">
        <v>65</v>
      </c>
      <c r="E706" s="255" t="s">
        <v>67</v>
      </c>
      <c r="F706" s="248" t="s">
        <v>68</v>
      </c>
      <c r="G706" s="534" t="s">
        <v>69</v>
      </c>
      <c r="H706" s="535"/>
      <c r="I706" s="138"/>
    </row>
    <row r="707" spans="2:9" ht="14.4" thickBot="1" x14ac:dyDescent="0.3">
      <c r="B707" s="568"/>
      <c r="C707" s="569"/>
      <c r="D707" s="145"/>
      <c r="E707" s="208"/>
      <c r="F707" s="256"/>
      <c r="G707" s="661"/>
      <c r="H707" s="662"/>
      <c r="I707" s="133"/>
    </row>
    <row r="708" spans="2:9" ht="14.4" thickBot="1" x14ac:dyDescent="0.3">
      <c r="B708" s="148"/>
      <c r="C708" s="132"/>
      <c r="D708" s="129"/>
      <c r="E708" s="211"/>
      <c r="F708" s="249"/>
      <c r="G708" s="655" t="s">
        <v>71</v>
      </c>
      <c r="H708" s="656"/>
      <c r="I708" s="150">
        <f>+SUM(G707:H707)</f>
        <v>0</v>
      </c>
    </row>
    <row r="709" spans="2:9" ht="14.4" thickBot="1" x14ac:dyDescent="0.3">
      <c r="B709" s="128" t="s">
        <v>72</v>
      </c>
      <c r="C709" s="132"/>
      <c r="D709" s="129"/>
      <c r="E709" s="211"/>
      <c r="F709" s="249"/>
      <c r="G709" s="261"/>
      <c r="H709" s="261"/>
      <c r="I709" s="151"/>
    </row>
    <row r="710" spans="2:9" ht="14.4" thickBot="1" x14ac:dyDescent="0.3">
      <c r="B710" s="629" t="s">
        <v>11</v>
      </c>
      <c r="C710" s="630"/>
      <c r="D710" s="287" t="s">
        <v>65</v>
      </c>
      <c r="E710" s="518" t="s">
        <v>67</v>
      </c>
      <c r="F710" s="517" t="s">
        <v>68</v>
      </c>
      <c r="G710" s="826" t="s">
        <v>162</v>
      </c>
      <c r="H710" s="827"/>
      <c r="I710" s="152"/>
    </row>
    <row r="711" spans="2:9" s="389" customFormat="1" ht="13.95" customHeight="1" x14ac:dyDescent="0.25">
      <c r="B711" s="886" t="s">
        <v>169</v>
      </c>
      <c r="C711" s="887"/>
      <c r="D711" s="516" t="s">
        <v>85</v>
      </c>
      <c r="E711" s="515">
        <v>1</v>
      </c>
      <c r="F711" s="514">
        <v>8634839.5148748234</v>
      </c>
      <c r="G711" s="888">
        <f>+F711*0.19</f>
        <v>1640619.5078262165</v>
      </c>
      <c r="H711" s="889"/>
      <c r="I711" s="513"/>
    </row>
    <row r="712" spans="2:9" ht="14.4" thickBot="1" x14ac:dyDescent="0.3">
      <c r="B712" s="605"/>
      <c r="C712" s="606"/>
      <c r="D712" s="278"/>
      <c r="E712" s="237"/>
      <c r="F712" s="294"/>
      <c r="G712" s="824"/>
      <c r="H712" s="825"/>
      <c r="I712" s="259"/>
    </row>
    <row r="713" spans="2:9" ht="14.4" thickBot="1" x14ac:dyDescent="0.3">
      <c r="B713" s="148"/>
      <c r="C713" s="132"/>
      <c r="D713" s="129"/>
      <c r="E713" s="211"/>
      <c r="F713" s="249"/>
      <c r="G713" s="554" t="s">
        <v>71</v>
      </c>
      <c r="H713" s="555"/>
      <c r="I713" s="150">
        <f>+SUM(F711:H711)</f>
        <v>10275459.02270104</v>
      </c>
    </row>
    <row r="714" spans="2:9" ht="14.4" thickBot="1" x14ac:dyDescent="0.3">
      <c r="B714" s="128" t="s">
        <v>74</v>
      </c>
      <c r="C714" s="132"/>
      <c r="D714" s="129"/>
      <c r="E714" s="211"/>
      <c r="F714" s="249"/>
      <c r="G714" s="132"/>
      <c r="H714" s="132"/>
      <c r="I714" s="151"/>
    </row>
    <row r="715" spans="2:9" x14ac:dyDescent="0.25">
      <c r="B715" s="629" t="s">
        <v>11</v>
      </c>
      <c r="C715" s="630"/>
      <c r="D715" s="275" t="s">
        <v>65</v>
      </c>
      <c r="E715" s="512" t="s">
        <v>75</v>
      </c>
      <c r="F715" s="275" t="s">
        <v>76</v>
      </c>
      <c r="G715" s="630" t="s">
        <v>77</v>
      </c>
      <c r="H715" s="631"/>
      <c r="I715" s="162"/>
    </row>
    <row r="716" spans="2:9" ht="14.4" thickBot="1" x14ac:dyDescent="0.3">
      <c r="B716" s="579"/>
      <c r="C716" s="580"/>
      <c r="D716" s="145"/>
      <c r="E716" s="247"/>
      <c r="F716" s="171"/>
      <c r="G716" s="816"/>
      <c r="H716" s="817"/>
      <c r="I716" s="151"/>
    </row>
    <row r="717" spans="2:9" ht="14.4" thickBot="1" x14ac:dyDescent="0.3">
      <c r="B717" s="169"/>
      <c r="C717" s="132"/>
      <c r="D717" s="129"/>
      <c r="E717" s="211"/>
      <c r="F717" s="249"/>
      <c r="G717" s="554" t="s">
        <v>71</v>
      </c>
      <c r="H717" s="555"/>
      <c r="I717" s="150">
        <f>+SUM(G716:H716)</f>
        <v>0</v>
      </c>
    </row>
    <row r="718" spans="2:9" ht="14.4" thickBot="1" x14ac:dyDescent="0.3">
      <c r="B718" s="128" t="s">
        <v>79</v>
      </c>
      <c r="C718" s="160"/>
      <c r="D718" s="129"/>
      <c r="E718" s="211"/>
      <c r="F718" s="249"/>
      <c r="G718" s="132"/>
      <c r="H718" s="132"/>
      <c r="I718" s="151"/>
    </row>
    <row r="719" spans="2:9" x14ac:dyDescent="0.25">
      <c r="B719" s="533" t="s">
        <v>11</v>
      </c>
      <c r="C719" s="534"/>
      <c r="D719" s="135" t="s">
        <v>65</v>
      </c>
      <c r="E719" s="248" t="s">
        <v>75</v>
      </c>
      <c r="F719" s="135" t="s">
        <v>76</v>
      </c>
      <c r="G719" s="534" t="s">
        <v>77</v>
      </c>
      <c r="H719" s="535"/>
      <c r="I719" s="162"/>
    </row>
    <row r="720" spans="2:9" ht="14.4" thickBot="1" x14ac:dyDescent="0.3">
      <c r="B720" s="576"/>
      <c r="C720" s="577"/>
      <c r="D720" s="166"/>
      <c r="E720" s="251"/>
      <c r="F720" s="250"/>
      <c r="G720" s="577"/>
      <c r="H720" s="578"/>
      <c r="I720" s="151"/>
    </row>
    <row r="721" spans="2:9" ht="14.4" thickBot="1" x14ac:dyDescent="0.3">
      <c r="B721" s="172"/>
      <c r="C721" s="173"/>
      <c r="D721" s="174"/>
      <c r="E721" s="246"/>
      <c r="F721" s="245"/>
      <c r="G721" s="593" t="s">
        <v>71</v>
      </c>
      <c r="H721" s="594"/>
      <c r="I721" s="150">
        <f>+SUM(G720)</f>
        <v>0</v>
      </c>
    </row>
    <row r="722" spans="2:9" ht="14.4" thickBot="1" x14ac:dyDescent="0.3">
      <c r="B722" s="148"/>
      <c r="C722" s="132"/>
      <c r="D722" s="129"/>
      <c r="E722" s="244"/>
      <c r="F722" s="243"/>
      <c r="G722" s="132"/>
      <c r="H722" s="179"/>
      <c r="I722" s="180"/>
    </row>
    <row r="723" spans="2:9" ht="14.4" thickBot="1" x14ac:dyDescent="0.3">
      <c r="B723" s="181"/>
      <c r="C723" s="182"/>
      <c r="D723" s="183"/>
      <c r="E723" s="217"/>
      <c r="F723" s="601" t="s">
        <v>80</v>
      </c>
      <c r="G723" s="601"/>
      <c r="H723" s="602"/>
      <c r="I723" s="511">
        <f>+SUM(I708:I721)</f>
        <v>10275459.02270104</v>
      </c>
    </row>
    <row r="724" spans="2:9" ht="15.6" customHeight="1" thickBot="1" x14ac:dyDescent="0.3">
      <c r="B724" s="186"/>
      <c r="C724" s="187"/>
      <c r="D724" s="188"/>
      <c r="E724" s="549" t="s">
        <v>86</v>
      </c>
      <c r="F724" s="550"/>
      <c r="G724" s="550"/>
      <c r="H724" s="550"/>
      <c r="I724" s="203">
        <f>+SUM(I725:I728)</f>
        <v>3077499.977298961</v>
      </c>
    </row>
    <row r="725" spans="2:9" x14ac:dyDescent="0.25">
      <c r="B725" s="196"/>
      <c r="C725" s="197"/>
      <c r="D725" s="193"/>
      <c r="E725" s="551" t="s">
        <v>87</v>
      </c>
      <c r="F725" s="552"/>
      <c r="G725" s="553"/>
      <c r="H725" s="204">
        <v>0.23</v>
      </c>
      <c r="I725" s="205">
        <f>I723*H725</f>
        <v>2363355.5752212391</v>
      </c>
    </row>
    <row r="726" spans="2:9" x14ac:dyDescent="0.25">
      <c r="B726" s="196"/>
      <c r="C726" s="197"/>
      <c r="D726" s="193"/>
      <c r="E726" s="521" t="s">
        <v>88</v>
      </c>
      <c r="F726" s="522"/>
      <c r="G726" s="523"/>
      <c r="H726" s="206">
        <v>0.01</v>
      </c>
      <c r="I726" s="207">
        <f>I723*H726</f>
        <v>102754.5902270104</v>
      </c>
    </row>
    <row r="727" spans="2:9" x14ac:dyDescent="0.25">
      <c r="B727" s="196"/>
      <c r="C727" s="197"/>
      <c r="D727" s="193"/>
      <c r="E727" s="521" t="s">
        <v>89</v>
      </c>
      <c r="F727" s="522"/>
      <c r="G727" s="523"/>
      <c r="H727" s="206">
        <v>0.05</v>
      </c>
      <c r="I727" s="207">
        <f>I723*H727</f>
        <v>513772.95113505202</v>
      </c>
    </row>
    <row r="728" spans="2:9" ht="14.4" thickBot="1" x14ac:dyDescent="0.3">
      <c r="B728" s="196"/>
      <c r="C728" s="197"/>
      <c r="D728" s="193"/>
      <c r="E728" s="544" t="s">
        <v>90</v>
      </c>
      <c r="F728" s="545"/>
      <c r="G728" s="546"/>
      <c r="H728" s="209">
        <v>0.19</v>
      </c>
      <c r="I728" s="207">
        <f>H728*I727</f>
        <v>97616.860715659888</v>
      </c>
    </row>
    <row r="729" spans="2:9" ht="14.4" thickBot="1" x14ac:dyDescent="0.3">
      <c r="B729" s="196"/>
      <c r="C729" s="197"/>
      <c r="D729" s="193"/>
      <c r="E729" s="547" t="s">
        <v>91</v>
      </c>
      <c r="F729" s="548"/>
      <c r="G729" s="548"/>
      <c r="H729" s="548"/>
      <c r="I729" s="210">
        <f>ROUND(I723+I724,0)</f>
        <v>13352959</v>
      </c>
    </row>
    <row r="730" spans="2:9" x14ac:dyDescent="0.25">
      <c r="B730" s="196"/>
      <c r="C730" s="197"/>
      <c r="D730" s="193"/>
      <c r="E730" s="246"/>
      <c r="F730" s="149"/>
      <c r="G730" s="149"/>
      <c r="H730" s="149"/>
      <c r="I730" s="189"/>
    </row>
    <row r="731" spans="2:9" x14ac:dyDescent="0.25">
      <c r="B731" s="196"/>
      <c r="C731" s="197"/>
      <c r="D731" s="193"/>
      <c r="E731" s="211"/>
      <c r="F731" s="212"/>
      <c r="G731" s="212"/>
      <c r="H731" s="212"/>
      <c r="I731" s="213"/>
    </row>
    <row r="732" spans="2:9" x14ac:dyDescent="0.25">
      <c r="B732" s="191"/>
      <c r="C732" s="192"/>
      <c r="D732" s="193"/>
      <c r="E732" s="211"/>
      <c r="F732" s="194"/>
      <c r="G732" s="194"/>
      <c r="H732" s="194"/>
      <c r="I732" s="195"/>
    </row>
    <row r="733" spans="2:9" x14ac:dyDescent="0.25">
      <c r="B733" s="196" t="s">
        <v>81</v>
      </c>
      <c r="C733" s="197"/>
      <c r="D733" s="193"/>
      <c r="E733" s="211"/>
      <c r="F733" s="632" t="s">
        <v>82</v>
      </c>
      <c r="G733" s="632"/>
      <c r="H733" s="632"/>
      <c r="I733" s="633"/>
    </row>
    <row r="734" spans="2:9" ht="14.4" thickBot="1" x14ac:dyDescent="0.3">
      <c r="B734" s="181" t="s">
        <v>83</v>
      </c>
      <c r="C734" s="182"/>
      <c r="D734" s="183"/>
      <c r="E734" s="242"/>
      <c r="F734" s="570" t="s">
        <v>84</v>
      </c>
      <c r="G734" s="570"/>
      <c r="H734" s="570"/>
      <c r="I734" s="571"/>
    </row>
    <row r="735" spans="2:9" ht="14.4" thickBot="1" x14ac:dyDescent="0.3"/>
    <row r="736" spans="2:9" ht="14.25" customHeight="1" x14ac:dyDescent="0.25">
      <c r="B736" s="560" t="str">
        <f>+'[2]2- COMP BASICA'!$B$2</f>
        <v>REPARACIONES LOCATIVAS LABORATORIO GENETICA REGIONAL NOR OCCIDENTE DEL INSTITUTO NACIONAL DE MEDICINA LEGAL Y CIENCIAS FORENSES.</v>
      </c>
      <c r="C736" s="561"/>
      <c r="D736" s="561"/>
      <c r="E736" s="561"/>
      <c r="F736" s="561"/>
      <c r="G736" s="561"/>
      <c r="H736" s="271" t="s">
        <v>62</v>
      </c>
      <c r="I736" s="270" t="str">
        <f>+'[2]BASE DEL PRESUPUESTO'!$D$166</f>
        <v>MOBILIARIO</v>
      </c>
    </row>
    <row r="737" spans="2:9" x14ac:dyDescent="0.25">
      <c r="B737" s="562"/>
      <c r="C737" s="563"/>
      <c r="D737" s="563"/>
      <c r="E737" s="563"/>
      <c r="F737" s="563"/>
      <c r="G737" s="563"/>
      <c r="H737" s="269" t="s">
        <v>63</v>
      </c>
      <c r="I737" s="404" t="str">
        <f>+'[2]BASE DEL PRESUPUESTO'!$C$188</f>
        <v>12.22</v>
      </c>
    </row>
    <row r="738" spans="2:9" ht="24" customHeight="1" thickBot="1" x14ac:dyDescent="0.3">
      <c r="B738" s="267" t="s">
        <v>64</v>
      </c>
      <c r="C738" s="564" t="str">
        <f>+'[2]BASE DEL PRESUPUESTO'!$D$188</f>
        <v>Suministro e instalacion de GABINETE INFERIOR. Dimensiones: 87 x 45 x 82 cm (Ancho x Fondo x Alto)). EXTRACCION RO.</v>
      </c>
      <c r="D738" s="565"/>
      <c r="E738" s="565"/>
      <c r="F738" s="565"/>
      <c r="G738" s="565"/>
      <c r="H738" s="266" t="s">
        <v>65</v>
      </c>
      <c r="I738" s="265" t="str">
        <f>+'[2]BASE DEL PRESUPUESTO'!$E$188</f>
        <v>UND</v>
      </c>
    </row>
    <row r="739" spans="2:9" x14ac:dyDescent="0.25">
      <c r="B739" s="264"/>
      <c r="C739" s="129"/>
      <c r="D739" s="129"/>
      <c r="E739" s="263"/>
      <c r="F739" s="262"/>
      <c r="G739" s="129"/>
      <c r="H739" s="129"/>
      <c r="I739" s="144"/>
    </row>
    <row r="740" spans="2:9" ht="14.4" thickBot="1" x14ac:dyDescent="0.3">
      <c r="B740" s="128" t="s">
        <v>66</v>
      </c>
      <c r="C740" s="129"/>
      <c r="D740" s="129"/>
      <c r="E740" s="211"/>
      <c r="F740" s="249"/>
      <c r="G740" s="132"/>
      <c r="H740" s="132"/>
      <c r="I740" s="133"/>
    </row>
    <row r="741" spans="2:9" x14ac:dyDescent="0.25">
      <c r="B741" s="533" t="s">
        <v>11</v>
      </c>
      <c r="C741" s="534"/>
      <c r="D741" s="135" t="s">
        <v>65</v>
      </c>
      <c r="E741" s="255" t="s">
        <v>67</v>
      </c>
      <c r="F741" s="248" t="s">
        <v>68</v>
      </c>
      <c r="G741" s="534" t="s">
        <v>69</v>
      </c>
      <c r="H741" s="535"/>
      <c r="I741" s="138"/>
    </row>
    <row r="742" spans="2:9" ht="14.4" thickBot="1" x14ac:dyDescent="0.3">
      <c r="B742" s="568"/>
      <c r="C742" s="569"/>
      <c r="D742" s="145"/>
      <c r="E742" s="208"/>
      <c r="F742" s="256"/>
      <c r="G742" s="661"/>
      <c r="H742" s="662"/>
      <c r="I742" s="133"/>
    </row>
    <row r="743" spans="2:9" ht="14.4" thickBot="1" x14ac:dyDescent="0.3">
      <c r="B743" s="148"/>
      <c r="C743" s="132"/>
      <c r="D743" s="129"/>
      <c r="E743" s="211"/>
      <c r="F743" s="249"/>
      <c r="G743" s="655" t="s">
        <v>71</v>
      </c>
      <c r="H743" s="656"/>
      <c r="I743" s="150">
        <f>+SUM(G742:H742)</f>
        <v>0</v>
      </c>
    </row>
    <row r="744" spans="2:9" ht="14.4" thickBot="1" x14ac:dyDescent="0.3">
      <c r="B744" s="128" t="s">
        <v>72</v>
      </c>
      <c r="C744" s="132"/>
      <c r="D744" s="129"/>
      <c r="E744" s="211"/>
      <c r="F744" s="249"/>
      <c r="G744" s="261"/>
      <c r="H744" s="261"/>
      <c r="I744" s="151"/>
    </row>
    <row r="745" spans="2:9" ht="14.4" thickBot="1" x14ac:dyDescent="0.3">
      <c r="B745" s="629" t="s">
        <v>11</v>
      </c>
      <c r="C745" s="630"/>
      <c r="D745" s="287" t="s">
        <v>65</v>
      </c>
      <c r="E745" s="518" t="s">
        <v>67</v>
      </c>
      <c r="F745" s="517" t="s">
        <v>68</v>
      </c>
      <c r="G745" s="826" t="s">
        <v>162</v>
      </c>
      <c r="H745" s="827"/>
      <c r="I745" s="152"/>
    </row>
    <row r="746" spans="2:9" s="389" customFormat="1" ht="13.95" customHeight="1" x14ac:dyDescent="0.25">
      <c r="B746" s="886" t="s">
        <v>165</v>
      </c>
      <c r="C746" s="887"/>
      <c r="D746" s="516" t="s">
        <v>85</v>
      </c>
      <c r="E746" s="515">
        <v>1</v>
      </c>
      <c r="F746" s="514">
        <v>1283099.8347780821</v>
      </c>
      <c r="G746" s="888">
        <f>+F746*0.19</f>
        <v>243788.96860783559</v>
      </c>
      <c r="H746" s="889"/>
      <c r="I746" s="513"/>
    </row>
    <row r="747" spans="2:9" ht="14.4" thickBot="1" x14ac:dyDescent="0.3">
      <c r="B747" s="605"/>
      <c r="C747" s="606"/>
      <c r="D747" s="278"/>
      <c r="E747" s="237"/>
      <c r="F747" s="294"/>
      <c r="G747" s="824"/>
      <c r="H747" s="825"/>
      <c r="I747" s="259"/>
    </row>
    <row r="748" spans="2:9" ht="14.4" thickBot="1" x14ac:dyDescent="0.3">
      <c r="B748" s="148"/>
      <c r="C748" s="132"/>
      <c r="D748" s="129"/>
      <c r="E748" s="211"/>
      <c r="F748" s="249"/>
      <c r="G748" s="554" t="s">
        <v>71</v>
      </c>
      <c r="H748" s="555"/>
      <c r="I748" s="150">
        <f>+SUM(F746:H746)</f>
        <v>1526888.8033859176</v>
      </c>
    </row>
    <row r="749" spans="2:9" ht="14.4" thickBot="1" x14ac:dyDescent="0.3">
      <c r="B749" s="128" t="s">
        <v>74</v>
      </c>
      <c r="C749" s="132"/>
      <c r="D749" s="129"/>
      <c r="E749" s="211"/>
      <c r="F749" s="249"/>
      <c r="G749" s="132"/>
      <c r="H749" s="132"/>
      <c r="I749" s="151"/>
    </row>
    <row r="750" spans="2:9" x14ac:dyDescent="0.25">
      <c r="B750" s="629" t="s">
        <v>11</v>
      </c>
      <c r="C750" s="630"/>
      <c r="D750" s="275" t="s">
        <v>65</v>
      </c>
      <c r="E750" s="512" t="s">
        <v>75</v>
      </c>
      <c r="F750" s="275" t="s">
        <v>76</v>
      </c>
      <c r="G750" s="630" t="s">
        <v>77</v>
      </c>
      <c r="H750" s="631"/>
      <c r="I750" s="162"/>
    </row>
    <row r="751" spans="2:9" ht="14.4" thickBot="1" x14ac:dyDescent="0.3">
      <c r="B751" s="579"/>
      <c r="C751" s="580"/>
      <c r="D751" s="145"/>
      <c r="E751" s="247"/>
      <c r="F751" s="171"/>
      <c r="G751" s="816"/>
      <c r="H751" s="817"/>
      <c r="I751" s="151"/>
    </row>
    <row r="752" spans="2:9" ht="14.4" thickBot="1" x14ac:dyDescent="0.3">
      <c r="B752" s="169"/>
      <c r="C752" s="132"/>
      <c r="D752" s="129"/>
      <c r="E752" s="211"/>
      <c r="F752" s="249"/>
      <c r="G752" s="554" t="s">
        <v>71</v>
      </c>
      <c r="H752" s="555"/>
      <c r="I752" s="150">
        <f>+SUM(G751:H751)</f>
        <v>0</v>
      </c>
    </row>
    <row r="753" spans="2:9" ht="14.4" thickBot="1" x14ac:dyDescent="0.3">
      <c r="B753" s="128" t="s">
        <v>79</v>
      </c>
      <c r="C753" s="160"/>
      <c r="D753" s="129"/>
      <c r="E753" s="211"/>
      <c r="F753" s="249"/>
      <c r="G753" s="132"/>
      <c r="H753" s="132"/>
      <c r="I753" s="151"/>
    </row>
    <row r="754" spans="2:9" x14ac:dyDescent="0.25">
      <c r="B754" s="533" t="s">
        <v>11</v>
      </c>
      <c r="C754" s="534"/>
      <c r="D754" s="135" t="s">
        <v>65</v>
      </c>
      <c r="E754" s="248" t="s">
        <v>75</v>
      </c>
      <c r="F754" s="135" t="s">
        <v>76</v>
      </c>
      <c r="G754" s="534" t="s">
        <v>77</v>
      </c>
      <c r="H754" s="535"/>
      <c r="I754" s="162"/>
    </row>
    <row r="755" spans="2:9" ht="14.4" thickBot="1" x14ac:dyDescent="0.3">
      <c r="B755" s="576"/>
      <c r="C755" s="577"/>
      <c r="D755" s="166"/>
      <c r="E755" s="251"/>
      <c r="F755" s="250"/>
      <c r="G755" s="577"/>
      <c r="H755" s="578"/>
      <c r="I755" s="151"/>
    </row>
    <row r="756" spans="2:9" ht="14.4" thickBot="1" x14ac:dyDescent="0.3">
      <c r="B756" s="172"/>
      <c r="C756" s="173"/>
      <c r="D756" s="174"/>
      <c r="E756" s="246"/>
      <c r="F756" s="245"/>
      <c r="G756" s="593" t="s">
        <v>71</v>
      </c>
      <c r="H756" s="594"/>
      <c r="I756" s="150">
        <f>+SUM(G755)</f>
        <v>0</v>
      </c>
    </row>
    <row r="757" spans="2:9" ht="14.4" thickBot="1" x14ac:dyDescent="0.3">
      <c r="B757" s="148"/>
      <c r="C757" s="132"/>
      <c r="D757" s="129"/>
      <c r="E757" s="244"/>
      <c r="F757" s="243"/>
      <c r="G757" s="132"/>
      <c r="H757" s="179"/>
      <c r="I757" s="180"/>
    </row>
    <row r="758" spans="2:9" ht="14.4" thickBot="1" x14ac:dyDescent="0.3">
      <c r="B758" s="181"/>
      <c r="C758" s="182"/>
      <c r="D758" s="183"/>
      <c r="E758" s="217"/>
      <c r="F758" s="601" t="s">
        <v>80</v>
      </c>
      <c r="G758" s="601"/>
      <c r="H758" s="602"/>
      <c r="I758" s="511">
        <f>+(SUM(I743:I756))</f>
        <v>1526888.8033859176</v>
      </c>
    </row>
    <row r="759" spans="2:9" ht="15.6" customHeight="1" thickBot="1" x14ac:dyDescent="0.3">
      <c r="B759" s="186"/>
      <c r="C759" s="187"/>
      <c r="D759" s="188"/>
      <c r="E759" s="549" t="s">
        <v>86</v>
      </c>
      <c r="F759" s="550"/>
      <c r="G759" s="550"/>
      <c r="H759" s="550"/>
      <c r="I759" s="203">
        <f>+SUM(I760:I763)</f>
        <v>457303.19661408232</v>
      </c>
    </row>
    <row r="760" spans="2:9" x14ac:dyDescent="0.25">
      <c r="B760" s="196"/>
      <c r="C760" s="197"/>
      <c r="D760" s="193"/>
      <c r="E760" s="551" t="s">
        <v>87</v>
      </c>
      <c r="F760" s="552"/>
      <c r="G760" s="553"/>
      <c r="H760" s="204">
        <v>0.23</v>
      </c>
      <c r="I760" s="205">
        <f>I758*H760</f>
        <v>351184.42477876105</v>
      </c>
    </row>
    <row r="761" spans="2:9" x14ac:dyDescent="0.25">
      <c r="B761" s="196"/>
      <c r="C761" s="197"/>
      <c r="D761" s="193"/>
      <c r="E761" s="521" t="s">
        <v>88</v>
      </c>
      <c r="F761" s="522"/>
      <c r="G761" s="523"/>
      <c r="H761" s="206">
        <v>0.01</v>
      </c>
      <c r="I761" s="207">
        <f>I758*H761</f>
        <v>15268.888033859175</v>
      </c>
    </row>
    <row r="762" spans="2:9" x14ac:dyDescent="0.25">
      <c r="B762" s="196"/>
      <c r="C762" s="197"/>
      <c r="D762" s="193"/>
      <c r="E762" s="521" t="s">
        <v>89</v>
      </c>
      <c r="F762" s="522"/>
      <c r="G762" s="523"/>
      <c r="H762" s="206">
        <v>0.05</v>
      </c>
      <c r="I762" s="207">
        <f>I758*H762</f>
        <v>76344.440169295878</v>
      </c>
    </row>
    <row r="763" spans="2:9" ht="14.4" thickBot="1" x14ac:dyDescent="0.3">
      <c r="B763" s="196"/>
      <c r="C763" s="197"/>
      <c r="D763" s="193"/>
      <c r="E763" s="544" t="s">
        <v>90</v>
      </c>
      <c r="F763" s="545"/>
      <c r="G763" s="546"/>
      <c r="H763" s="209">
        <v>0.19</v>
      </c>
      <c r="I763" s="207">
        <f>H763*I762</f>
        <v>14505.443632166218</v>
      </c>
    </row>
    <row r="764" spans="2:9" ht="14.4" thickBot="1" x14ac:dyDescent="0.3">
      <c r="B764" s="196"/>
      <c r="C764" s="197"/>
      <c r="D764" s="193"/>
      <c r="E764" s="547" t="s">
        <v>91</v>
      </c>
      <c r="F764" s="548"/>
      <c r="G764" s="548"/>
      <c r="H764" s="548"/>
      <c r="I764" s="210">
        <f>ROUND(I758+I759,0)</f>
        <v>1984192</v>
      </c>
    </row>
    <row r="765" spans="2:9" x14ac:dyDescent="0.25">
      <c r="B765" s="196"/>
      <c r="C765" s="197"/>
      <c r="D765" s="193"/>
      <c r="E765" s="246"/>
      <c r="F765" s="149"/>
      <c r="G765" s="149"/>
      <c r="H765" s="149"/>
      <c r="I765" s="189"/>
    </row>
    <row r="766" spans="2:9" x14ac:dyDescent="0.25">
      <c r="B766" s="196"/>
      <c r="C766" s="197"/>
      <c r="D766" s="193"/>
      <c r="E766" s="211"/>
      <c r="F766" s="212"/>
      <c r="G766" s="212"/>
      <c r="H766" s="212"/>
      <c r="I766" s="213"/>
    </row>
    <row r="767" spans="2:9" x14ac:dyDescent="0.25">
      <c r="B767" s="191"/>
      <c r="C767" s="192"/>
      <c r="D767" s="193"/>
      <c r="E767" s="211"/>
      <c r="F767" s="194"/>
      <c r="G767" s="194"/>
      <c r="H767" s="194"/>
      <c r="I767" s="195"/>
    </row>
    <row r="768" spans="2:9" x14ac:dyDescent="0.25">
      <c r="B768" s="196" t="s">
        <v>81</v>
      </c>
      <c r="C768" s="197"/>
      <c r="D768" s="193"/>
      <c r="E768" s="211"/>
      <c r="F768" s="632" t="s">
        <v>82</v>
      </c>
      <c r="G768" s="632"/>
      <c r="H768" s="632"/>
      <c r="I768" s="633"/>
    </row>
    <row r="769" spans="2:9" ht="14.4" thickBot="1" x14ac:dyDescent="0.3">
      <c r="B769" s="181" t="s">
        <v>83</v>
      </c>
      <c r="C769" s="182"/>
      <c r="D769" s="183"/>
      <c r="E769" s="242"/>
      <c r="F769" s="570" t="s">
        <v>84</v>
      </c>
      <c r="G769" s="570"/>
      <c r="H769" s="570"/>
      <c r="I769" s="571"/>
    </row>
    <row r="770" spans="2:9" ht="14.4" thickBot="1" x14ac:dyDescent="0.3"/>
    <row r="771" spans="2:9" ht="14.25" customHeight="1" x14ac:dyDescent="0.25">
      <c r="B771" s="560" t="str">
        <f>+'[2]2- COMP BASICA'!$B$2</f>
        <v>REPARACIONES LOCATIVAS LABORATORIO GENETICA REGIONAL NOR OCCIDENTE DEL INSTITUTO NACIONAL DE MEDICINA LEGAL Y CIENCIAS FORENSES.</v>
      </c>
      <c r="C771" s="561"/>
      <c r="D771" s="561"/>
      <c r="E771" s="561"/>
      <c r="F771" s="561"/>
      <c r="G771" s="561"/>
      <c r="H771" s="271" t="s">
        <v>62</v>
      </c>
      <c r="I771" s="270" t="str">
        <f>+'[2]BASE DEL PRESUPUESTO'!$D$166</f>
        <v>MOBILIARIO</v>
      </c>
    </row>
    <row r="772" spans="2:9" x14ac:dyDescent="0.25">
      <c r="B772" s="562"/>
      <c r="C772" s="563"/>
      <c r="D772" s="563"/>
      <c r="E772" s="563"/>
      <c r="F772" s="563"/>
      <c r="G772" s="563"/>
      <c r="H772" s="269" t="s">
        <v>63</v>
      </c>
      <c r="I772" s="404" t="str">
        <f>+'[2]BASE DEL PRESUPUESTO'!$C$189</f>
        <v>12.23</v>
      </c>
    </row>
    <row r="773" spans="2:9" ht="24" customHeight="1" thickBot="1" x14ac:dyDescent="0.3">
      <c r="B773" s="267" t="s">
        <v>64</v>
      </c>
      <c r="C773" s="564" t="str">
        <f>+'[2]BASE DEL PRESUPUESTO'!$D$189</f>
        <v>Suministro e instalacion de GABINETE INFERIOR. Dimensiones: 48 x 45 x 82 cm (Ancho x Fondo x Alto). EXTRACCION RO</v>
      </c>
      <c r="D773" s="565"/>
      <c r="E773" s="565"/>
      <c r="F773" s="565"/>
      <c r="G773" s="565"/>
      <c r="H773" s="266" t="s">
        <v>65</v>
      </c>
      <c r="I773" s="265" t="str">
        <f>+'[2]BASE DEL PRESUPUESTO'!$E$189</f>
        <v>UND</v>
      </c>
    </row>
    <row r="774" spans="2:9" x14ac:dyDescent="0.25">
      <c r="B774" s="264"/>
      <c r="C774" s="129"/>
      <c r="D774" s="129"/>
      <c r="E774" s="263"/>
      <c r="F774" s="262"/>
      <c r="G774" s="129"/>
      <c r="H774" s="129"/>
      <c r="I774" s="144"/>
    </row>
    <row r="775" spans="2:9" ht="14.4" thickBot="1" x14ac:dyDescent="0.3">
      <c r="B775" s="128" t="s">
        <v>66</v>
      </c>
      <c r="C775" s="129"/>
      <c r="D775" s="129"/>
      <c r="E775" s="211"/>
      <c r="F775" s="249"/>
      <c r="G775" s="132"/>
      <c r="H775" s="132"/>
      <c r="I775" s="133"/>
    </row>
    <row r="776" spans="2:9" x14ac:dyDescent="0.25">
      <c r="B776" s="533" t="s">
        <v>11</v>
      </c>
      <c r="C776" s="534"/>
      <c r="D776" s="135" t="s">
        <v>65</v>
      </c>
      <c r="E776" s="255" t="s">
        <v>67</v>
      </c>
      <c r="F776" s="248" t="s">
        <v>68</v>
      </c>
      <c r="G776" s="534" t="s">
        <v>69</v>
      </c>
      <c r="H776" s="535"/>
      <c r="I776" s="138"/>
    </row>
    <row r="777" spans="2:9" ht="14.4" thickBot="1" x14ac:dyDescent="0.3">
      <c r="B777" s="568"/>
      <c r="C777" s="569"/>
      <c r="D777" s="145"/>
      <c r="E777" s="208"/>
      <c r="F777" s="256"/>
      <c r="G777" s="661"/>
      <c r="H777" s="662"/>
      <c r="I777" s="133"/>
    </row>
    <row r="778" spans="2:9" ht="14.4" thickBot="1" x14ac:dyDescent="0.3">
      <c r="B778" s="148"/>
      <c r="C778" s="132"/>
      <c r="D778" s="129"/>
      <c r="E778" s="211"/>
      <c r="F778" s="249"/>
      <c r="G778" s="655" t="s">
        <v>71</v>
      </c>
      <c r="H778" s="656"/>
      <c r="I778" s="150">
        <f>+SUM(G777:H777)</f>
        <v>0</v>
      </c>
    </row>
    <row r="779" spans="2:9" ht="14.4" thickBot="1" x14ac:dyDescent="0.3">
      <c r="B779" s="128" t="s">
        <v>72</v>
      </c>
      <c r="C779" s="132"/>
      <c r="D779" s="129"/>
      <c r="E779" s="211"/>
      <c r="F779" s="249"/>
      <c r="G779" s="261"/>
      <c r="H779" s="261"/>
      <c r="I779" s="151"/>
    </row>
    <row r="780" spans="2:9" ht="14.4" thickBot="1" x14ac:dyDescent="0.3">
      <c r="B780" s="629" t="s">
        <v>11</v>
      </c>
      <c r="C780" s="630"/>
      <c r="D780" s="287" t="s">
        <v>65</v>
      </c>
      <c r="E780" s="518" t="s">
        <v>67</v>
      </c>
      <c r="F780" s="517" t="s">
        <v>68</v>
      </c>
      <c r="G780" s="826" t="s">
        <v>162</v>
      </c>
      <c r="H780" s="827"/>
      <c r="I780" s="152"/>
    </row>
    <row r="781" spans="2:9" s="389" customFormat="1" ht="13.95" customHeight="1" x14ac:dyDescent="0.25">
      <c r="B781" s="886" t="s">
        <v>165</v>
      </c>
      <c r="C781" s="887"/>
      <c r="D781" s="516" t="s">
        <v>85</v>
      </c>
      <c r="E781" s="515">
        <v>1</v>
      </c>
      <c r="F781" s="514">
        <v>713459.92802661646</v>
      </c>
      <c r="G781" s="888">
        <f>+F781*0.19</f>
        <v>135557.38632505713</v>
      </c>
      <c r="H781" s="889"/>
      <c r="I781" s="513"/>
    </row>
    <row r="782" spans="2:9" ht="14.4" thickBot="1" x14ac:dyDescent="0.3">
      <c r="B782" s="605"/>
      <c r="C782" s="606"/>
      <c r="D782" s="278"/>
      <c r="E782" s="237"/>
      <c r="F782" s="294"/>
      <c r="G782" s="824"/>
      <c r="H782" s="825"/>
      <c r="I782" s="259"/>
    </row>
    <row r="783" spans="2:9" ht="14.4" thickBot="1" x14ac:dyDescent="0.3">
      <c r="B783" s="148"/>
      <c r="C783" s="132"/>
      <c r="D783" s="129"/>
      <c r="E783" s="211"/>
      <c r="F783" s="249"/>
      <c r="G783" s="554" t="s">
        <v>71</v>
      </c>
      <c r="H783" s="555"/>
      <c r="I783" s="150">
        <f>+SUM(F781:H781)</f>
        <v>849017.31435167359</v>
      </c>
    </row>
    <row r="784" spans="2:9" ht="14.4" thickBot="1" x14ac:dyDescent="0.3">
      <c r="B784" s="128" t="s">
        <v>74</v>
      </c>
      <c r="C784" s="132"/>
      <c r="D784" s="129"/>
      <c r="E784" s="211"/>
      <c r="F784" s="249"/>
      <c r="G784" s="132"/>
      <c r="H784" s="132"/>
      <c r="I784" s="151"/>
    </row>
    <row r="785" spans="2:9" x14ac:dyDescent="0.25">
      <c r="B785" s="629" t="s">
        <v>11</v>
      </c>
      <c r="C785" s="630"/>
      <c r="D785" s="275" t="s">
        <v>65</v>
      </c>
      <c r="E785" s="512" t="s">
        <v>75</v>
      </c>
      <c r="F785" s="275" t="s">
        <v>76</v>
      </c>
      <c r="G785" s="630" t="s">
        <v>77</v>
      </c>
      <c r="H785" s="631"/>
      <c r="I785" s="162"/>
    </row>
    <row r="786" spans="2:9" ht="14.4" thickBot="1" x14ac:dyDescent="0.3">
      <c r="B786" s="579"/>
      <c r="C786" s="580"/>
      <c r="D786" s="145"/>
      <c r="E786" s="247"/>
      <c r="F786" s="171"/>
      <c r="G786" s="816"/>
      <c r="H786" s="817"/>
      <c r="I786" s="151"/>
    </row>
    <row r="787" spans="2:9" ht="14.4" thickBot="1" x14ac:dyDescent="0.3">
      <c r="B787" s="169"/>
      <c r="C787" s="132"/>
      <c r="D787" s="129"/>
      <c r="E787" s="211"/>
      <c r="F787" s="249"/>
      <c r="G787" s="554" t="s">
        <v>71</v>
      </c>
      <c r="H787" s="555"/>
      <c r="I787" s="150">
        <f>+SUM(G786:H786)</f>
        <v>0</v>
      </c>
    </row>
    <row r="788" spans="2:9" ht="14.4" thickBot="1" x14ac:dyDescent="0.3">
      <c r="B788" s="128" t="s">
        <v>79</v>
      </c>
      <c r="C788" s="160"/>
      <c r="D788" s="129"/>
      <c r="E788" s="211"/>
      <c r="F788" s="249"/>
      <c r="G788" s="132"/>
      <c r="H788" s="132"/>
      <c r="I788" s="151"/>
    </row>
    <row r="789" spans="2:9" x14ac:dyDescent="0.25">
      <c r="B789" s="533" t="s">
        <v>11</v>
      </c>
      <c r="C789" s="534"/>
      <c r="D789" s="135" t="s">
        <v>65</v>
      </c>
      <c r="E789" s="248" t="s">
        <v>75</v>
      </c>
      <c r="F789" s="135" t="s">
        <v>76</v>
      </c>
      <c r="G789" s="534" t="s">
        <v>77</v>
      </c>
      <c r="H789" s="535"/>
      <c r="I789" s="162"/>
    </row>
    <row r="790" spans="2:9" ht="14.4" thickBot="1" x14ac:dyDescent="0.3">
      <c r="B790" s="576"/>
      <c r="C790" s="577"/>
      <c r="D790" s="166"/>
      <c r="E790" s="251"/>
      <c r="F790" s="250"/>
      <c r="G790" s="577"/>
      <c r="H790" s="578"/>
      <c r="I790" s="151"/>
    </row>
    <row r="791" spans="2:9" ht="14.4" thickBot="1" x14ac:dyDescent="0.3">
      <c r="B791" s="172"/>
      <c r="C791" s="173"/>
      <c r="D791" s="174"/>
      <c r="E791" s="246"/>
      <c r="F791" s="245"/>
      <c r="G791" s="593" t="s">
        <v>71</v>
      </c>
      <c r="H791" s="594"/>
      <c r="I791" s="150">
        <f>+SUM(G790)</f>
        <v>0</v>
      </c>
    </row>
    <row r="792" spans="2:9" ht="14.4" thickBot="1" x14ac:dyDescent="0.3">
      <c r="B792" s="148"/>
      <c r="C792" s="132"/>
      <c r="D792" s="129"/>
      <c r="E792" s="244"/>
      <c r="F792" s="243"/>
      <c r="G792" s="132"/>
      <c r="H792" s="179"/>
      <c r="I792" s="180"/>
    </row>
    <row r="793" spans="2:9" ht="14.4" thickBot="1" x14ac:dyDescent="0.3">
      <c r="B793" s="181"/>
      <c r="C793" s="182"/>
      <c r="D793" s="183"/>
      <c r="E793" s="217"/>
      <c r="F793" s="601" t="s">
        <v>80</v>
      </c>
      <c r="G793" s="601"/>
      <c r="H793" s="602"/>
      <c r="I793" s="511">
        <f>+(SUM(I778:I791))</f>
        <v>849017.31435167359</v>
      </c>
    </row>
    <row r="794" spans="2:9" ht="15.6" customHeight="1" thickBot="1" x14ac:dyDescent="0.3">
      <c r="B794" s="186"/>
      <c r="C794" s="187"/>
      <c r="D794" s="188"/>
      <c r="E794" s="549" t="s">
        <v>86</v>
      </c>
      <c r="F794" s="550"/>
      <c r="G794" s="550"/>
      <c r="H794" s="550"/>
      <c r="I794" s="203">
        <f>+SUM(I795:I798)</f>
        <v>254280.68564832624</v>
      </c>
    </row>
    <row r="795" spans="2:9" x14ac:dyDescent="0.25">
      <c r="B795" s="196"/>
      <c r="C795" s="197"/>
      <c r="D795" s="193"/>
      <c r="E795" s="551" t="s">
        <v>87</v>
      </c>
      <c r="F795" s="552"/>
      <c r="G795" s="553"/>
      <c r="H795" s="204">
        <v>0.23</v>
      </c>
      <c r="I795" s="205">
        <f>I793*H795</f>
        <v>195273.98230088493</v>
      </c>
    </row>
    <row r="796" spans="2:9" x14ac:dyDescent="0.25">
      <c r="B796" s="196"/>
      <c r="C796" s="197"/>
      <c r="D796" s="193"/>
      <c r="E796" s="521" t="s">
        <v>88</v>
      </c>
      <c r="F796" s="522"/>
      <c r="G796" s="523"/>
      <c r="H796" s="206">
        <v>0.01</v>
      </c>
      <c r="I796" s="207">
        <f>I793*H796</f>
        <v>8490.1731435167367</v>
      </c>
    </row>
    <row r="797" spans="2:9" x14ac:dyDescent="0.25">
      <c r="B797" s="196"/>
      <c r="C797" s="197"/>
      <c r="D797" s="193"/>
      <c r="E797" s="521" t="s">
        <v>89</v>
      </c>
      <c r="F797" s="522"/>
      <c r="G797" s="523"/>
      <c r="H797" s="206">
        <v>0.05</v>
      </c>
      <c r="I797" s="207">
        <f>I793*H797</f>
        <v>42450.865717583685</v>
      </c>
    </row>
    <row r="798" spans="2:9" ht="14.4" thickBot="1" x14ac:dyDescent="0.3">
      <c r="B798" s="196"/>
      <c r="C798" s="197"/>
      <c r="D798" s="193"/>
      <c r="E798" s="544" t="s">
        <v>90</v>
      </c>
      <c r="F798" s="545"/>
      <c r="G798" s="546"/>
      <c r="H798" s="209">
        <v>0.19</v>
      </c>
      <c r="I798" s="207">
        <f>H798*I797</f>
        <v>8065.6644863409001</v>
      </c>
    </row>
    <row r="799" spans="2:9" ht="14.4" thickBot="1" x14ac:dyDescent="0.3">
      <c r="B799" s="196"/>
      <c r="C799" s="197"/>
      <c r="D799" s="193"/>
      <c r="E799" s="547" t="s">
        <v>91</v>
      </c>
      <c r="F799" s="548"/>
      <c r="G799" s="548"/>
      <c r="H799" s="548"/>
      <c r="I799" s="210">
        <f>ROUND(I793+I794,0)</f>
        <v>1103298</v>
      </c>
    </row>
    <row r="800" spans="2:9" x14ac:dyDescent="0.25">
      <c r="B800" s="196"/>
      <c r="C800" s="197"/>
      <c r="D800" s="193"/>
      <c r="E800" s="246"/>
      <c r="F800" s="149"/>
      <c r="G800" s="149"/>
      <c r="H800" s="149"/>
      <c r="I800" s="189"/>
    </row>
    <row r="801" spans="2:9" x14ac:dyDescent="0.25">
      <c r="B801" s="196"/>
      <c r="C801" s="197"/>
      <c r="D801" s="193"/>
      <c r="E801" s="211"/>
      <c r="F801" s="212"/>
      <c r="G801" s="212"/>
      <c r="H801" s="212"/>
      <c r="I801" s="213"/>
    </row>
    <row r="802" spans="2:9" x14ac:dyDescent="0.25">
      <c r="B802" s="191"/>
      <c r="C802" s="192"/>
      <c r="D802" s="193"/>
      <c r="E802" s="211"/>
      <c r="F802" s="194"/>
      <c r="G802" s="194"/>
      <c r="H802" s="194"/>
      <c r="I802" s="195"/>
    </row>
    <row r="803" spans="2:9" x14ac:dyDescent="0.25">
      <c r="B803" s="196" t="s">
        <v>81</v>
      </c>
      <c r="C803" s="197"/>
      <c r="D803" s="193"/>
      <c r="E803" s="211"/>
      <c r="F803" s="632" t="s">
        <v>82</v>
      </c>
      <c r="G803" s="632"/>
      <c r="H803" s="632"/>
      <c r="I803" s="633"/>
    </row>
    <row r="804" spans="2:9" ht="14.4" thickBot="1" x14ac:dyDescent="0.3">
      <c r="B804" s="181" t="s">
        <v>83</v>
      </c>
      <c r="C804" s="182"/>
      <c r="D804" s="183"/>
      <c r="E804" s="242"/>
      <c r="F804" s="570" t="s">
        <v>84</v>
      </c>
      <c r="G804" s="570"/>
      <c r="H804" s="570"/>
      <c r="I804" s="571"/>
    </row>
    <row r="805" spans="2:9" ht="14.4" thickBot="1" x14ac:dyDescent="0.3"/>
    <row r="806" spans="2:9" ht="14.25" customHeight="1" x14ac:dyDescent="0.25">
      <c r="B806" s="560" t="str">
        <f>+'[2]2- COMP BASICA'!$B$2</f>
        <v>REPARACIONES LOCATIVAS LABORATORIO GENETICA REGIONAL NOR OCCIDENTE DEL INSTITUTO NACIONAL DE MEDICINA LEGAL Y CIENCIAS FORENSES.</v>
      </c>
      <c r="C806" s="561"/>
      <c r="D806" s="561"/>
      <c r="E806" s="561"/>
      <c r="F806" s="561"/>
      <c r="G806" s="561"/>
      <c r="H806" s="271" t="s">
        <v>62</v>
      </c>
      <c r="I806" s="270" t="str">
        <f>+'[2]BASE DEL PRESUPUESTO'!$D$166</f>
        <v>MOBILIARIO</v>
      </c>
    </row>
    <row r="807" spans="2:9" x14ac:dyDescent="0.25">
      <c r="B807" s="562"/>
      <c r="C807" s="563"/>
      <c r="D807" s="563"/>
      <c r="E807" s="563"/>
      <c r="F807" s="563"/>
      <c r="G807" s="563"/>
      <c r="H807" s="269" t="s">
        <v>63</v>
      </c>
      <c r="I807" s="404" t="str">
        <f>+'[2]BASE DEL PRESUPUESTO'!$C$190</f>
        <v>12.24</v>
      </c>
    </row>
    <row r="808" spans="2:9" ht="24" customHeight="1" thickBot="1" x14ac:dyDescent="0.3">
      <c r="B808" s="267" t="s">
        <v>64</v>
      </c>
      <c r="C808" s="564" t="str">
        <f>+'[2]BASE DEL PRESUPUESTO'!$D$190</f>
        <v>Suministro e instalacion de MESÓN PERIMETRAL PARA LABORATORIO. Dimensiones: 200 x 80 x 90 cm (Ancho x Fondo x Alto). EXTRACCION RO</v>
      </c>
      <c r="D808" s="565"/>
      <c r="E808" s="565"/>
      <c r="F808" s="565"/>
      <c r="G808" s="565"/>
      <c r="H808" s="266" t="s">
        <v>65</v>
      </c>
      <c r="I808" s="265" t="str">
        <f>+'[2]BASE DEL PRESUPUESTO'!$E$190</f>
        <v>UND</v>
      </c>
    </row>
    <row r="809" spans="2:9" x14ac:dyDescent="0.25">
      <c r="B809" s="264"/>
      <c r="C809" s="129"/>
      <c r="D809" s="129"/>
      <c r="E809" s="263"/>
      <c r="F809" s="262"/>
      <c r="G809" s="129"/>
      <c r="H809" s="129"/>
      <c r="I809" s="144"/>
    </row>
    <row r="810" spans="2:9" ht="14.4" thickBot="1" x14ac:dyDescent="0.3">
      <c r="B810" s="128" t="s">
        <v>66</v>
      </c>
      <c r="C810" s="129"/>
      <c r="D810" s="129"/>
      <c r="E810" s="211"/>
      <c r="F810" s="249"/>
      <c r="G810" s="132"/>
      <c r="H810" s="132"/>
      <c r="I810" s="133"/>
    </row>
    <row r="811" spans="2:9" x14ac:dyDescent="0.25">
      <c r="B811" s="533" t="s">
        <v>11</v>
      </c>
      <c r="C811" s="534"/>
      <c r="D811" s="135" t="s">
        <v>65</v>
      </c>
      <c r="E811" s="255" t="s">
        <v>67</v>
      </c>
      <c r="F811" s="248" t="s">
        <v>68</v>
      </c>
      <c r="G811" s="534" t="s">
        <v>69</v>
      </c>
      <c r="H811" s="535"/>
      <c r="I811" s="138"/>
    </row>
    <row r="812" spans="2:9" ht="14.4" thickBot="1" x14ac:dyDescent="0.3">
      <c r="B812" s="568"/>
      <c r="C812" s="569"/>
      <c r="D812" s="145"/>
      <c r="E812" s="208"/>
      <c r="F812" s="256"/>
      <c r="G812" s="661"/>
      <c r="H812" s="662"/>
      <c r="I812" s="133"/>
    </row>
    <row r="813" spans="2:9" ht="14.4" thickBot="1" x14ac:dyDescent="0.3">
      <c r="B813" s="148"/>
      <c r="C813" s="132"/>
      <c r="D813" s="129"/>
      <c r="E813" s="211"/>
      <c r="F813" s="249"/>
      <c r="G813" s="655" t="s">
        <v>71</v>
      </c>
      <c r="H813" s="656"/>
      <c r="I813" s="150">
        <f>+SUM(G812:H812)</f>
        <v>0</v>
      </c>
    </row>
    <row r="814" spans="2:9" ht="14.4" thickBot="1" x14ac:dyDescent="0.3">
      <c r="B814" s="128" t="s">
        <v>72</v>
      </c>
      <c r="C814" s="132"/>
      <c r="D814" s="129"/>
      <c r="E814" s="211"/>
      <c r="F814" s="249"/>
      <c r="G814" s="261"/>
      <c r="H814" s="261"/>
      <c r="I814" s="151"/>
    </row>
    <row r="815" spans="2:9" ht="14.4" thickBot="1" x14ac:dyDescent="0.3">
      <c r="B815" s="629" t="s">
        <v>11</v>
      </c>
      <c r="C815" s="630"/>
      <c r="D815" s="287" t="s">
        <v>65</v>
      </c>
      <c r="E815" s="518" t="s">
        <v>67</v>
      </c>
      <c r="F815" s="517" t="s">
        <v>68</v>
      </c>
      <c r="G815" s="826" t="s">
        <v>162</v>
      </c>
      <c r="H815" s="827"/>
      <c r="I815" s="152"/>
    </row>
    <row r="816" spans="2:9" s="389" customFormat="1" ht="13.95" customHeight="1" x14ac:dyDescent="0.25">
      <c r="B816" s="886" t="s">
        <v>163</v>
      </c>
      <c r="C816" s="887"/>
      <c r="D816" s="516" t="s">
        <v>85</v>
      </c>
      <c r="E816" s="515">
        <v>1</v>
      </c>
      <c r="F816" s="514">
        <v>3478939.863748502</v>
      </c>
      <c r="G816" s="888">
        <f>+F816*0.19</f>
        <v>660998.57411221543</v>
      </c>
      <c r="H816" s="889"/>
      <c r="I816" s="513"/>
    </row>
    <row r="817" spans="2:9" ht="14.4" thickBot="1" x14ac:dyDescent="0.3">
      <c r="B817" s="605"/>
      <c r="C817" s="606"/>
      <c r="D817" s="278"/>
      <c r="E817" s="237"/>
      <c r="F817" s="294"/>
      <c r="G817" s="824"/>
      <c r="H817" s="825"/>
      <c r="I817" s="259"/>
    </row>
    <row r="818" spans="2:9" ht="14.4" thickBot="1" x14ac:dyDescent="0.3">
      <c r="B818" s="148"/>
      <c r="C818" s="132"/>
      <c r="D818" s="129"/>
      <c r="E818" s="211"/>
      <c r="F818" s="249"/>
      <c r="G818" s="554" t="s">
        <v>71</v>
      </c>
      <c r="H818" s="555"/>
      <c r="I818" s="150">
        <f>+SUM(F816:H816)</f>
        <v>4139938.4378607175</v>
      </c>
    </row>
    <row r="819" spans="2:9" ht="14.4" thickBot="1" x14ac:dyDescent="0.3">
      <c r="B819" s="128" t="s">
        <v>74</v>
      </c>
      <c r="C819" s="132"/>
      <c r="D819" s="129"/>
      <c r="E819" s="211"/>
      <c r="F819" s="249"/>
      <c r="G819" s="132"/>
      <c r="H819" s="132"/>
      <c r="I819" s="151"/>
    </row>
    <row r="820" spans="2:9" x14ac:dyDescent="0.25">
      <c r="B820" s="629" t="s">
        <v>11</v>
      </c>
      <c r="C820" s="630"/>
      <c r="D820" s="275" t="s">
        <v>65</v>
      </c>
      <c r="E820" s="512" t="s">
        <v>75</v>
      </c>
      <c r="F820" s="275" t="s">
        <v>76</v>
      </c>
      <c r="G820" s="630" t="s">
        <v>77</v>
      </c>
      <c r="H820" s="631"/>
      <c r="I820" s="162"/>
    </row>
    <row r="821" spans="2:9" ht="14.4" thickBot="1" x14ac:dyDescent="0.3">
      <c r="B821" s="579"/>
      <c r="C821" s="580"/>
      <c r="D821" s="145"/>
      <c r="E821" s="247"/>
      <c r="F821" s="171"/>
      <c r="G821" s="816"/>
      <c r="H821" s="817"/>
      <c r="I821" s="151"/>
    </row>
    <row r="822" spans="2:9" ht="14.4" thickBot="1" x14ac:dyDescent="0.3">
      <c r="B822" s="169"/>
      <c r="C822" s="132"/>
      <c r="D822" s="129"/>
      <c r="E822" s="211"/>
      <c r="F822" s="249"/>
      <c r="G822" s="554" t="s">
        <v>71</v>
      </c>
      <c r="H822" s="555"/>
      <c r="I822" s="150">
        <f>+SUM(G821:H821)</f>
        <v>0</v>
      </c>
    </row>
    <row r="823" spans="2:9" ht="14.4" thickBot="1" x14ac:dyDescent="0.3">
      <c r="B823" s="128" t="s">
        <v>79</v>
      </c>
      <c r="C823" s="160"/>
      <c r="D823" s="129"/>
      <c r="E823" s="211"/>
      <c r="F823" s="249"/>
      <c r="G823" s="132"/>
      <c r="H823" s="132"/>
      <c r="I823" s="151"/>
    </row>
    <row r="824" spans="2:9" x14ac:dyDescent="0.25">
      <c r="B824" s="533" t="s">
        <v>11</v>
      </c>
      <c r="C824" s="534"/>
      <c r="D824" s="135" t="s">
        <v>65</v>
      </c>
      <c r="E824" s="248" t="s">
        <v>75</v>
      </c>
      <c r="F824" s="135" t="s">
        <v>76</v>
      </c>
      <c r="G824" s="534" t="s">
        <v>77</v>
      </c>
      <c r="H824" s="535"/>
      <c r="I824" s="162"/>
    </row>
    <row r="825" spans="2:9" ht="14.4" thickBot="1" x14ac:dyDescent="0.3">
      <c r="B825" s="576"/>
      <c r="C825" s="577"/>
      <c r="D825" s="166"/>
      <c r="E825" s="251"/>
      <c r="F825" s="250"/>
      <c r="G825" s="577"/>
      <c r="H825" s="578"/>
      <c r="I825" s="151"/>
    </row>
    <row r="826" spans="2:9" ht="14.4" thickBot="1" x14ac:dyDescent="0.3">
      <c r="B826" s="172"/>
      <c r="C826" s="173"/>
      <c r="D826" s="174"/>
      <c r="E826" s="246"/>
      <c r="F826" s="245"/>
      <c r="G826" s="593" t="s">
        <v>71</v>
      </c>
      <c r="H826" s="594"/>
      <c r="I826" s="150">
        <f>+SUM(G825)</f>
        <v>0</v>
      </c>
    </row>
    <row r="827" spans="2:9" ht="14.4" thickBot="1" x14ac:dyDescent="0.3">
      <c r="B827" s="148"/>
      <c r="C827" s="132"/>
      <c r="D827" s="129"/>
      <c r="E827" s="244"/>
      <c r="F827" s="243"/>
      <c r="G827" s="132"/>
      <c r="H827" s="179"/>
      <c r="I827" s="180"/>
    </row>
    <row r="828" spans="2:9" ht="14.4" thickBot="1" x14ac:dyDescent="0.3">
      <c r="B828" s="181"/>
      <c r="C828" s="182"/>
      <c r="D828" s="183"/>
      <c r="E828" s="217"/>
      <c r="F828" s="601" t="s">
        <v>80</v>
      </c>
      <c r="G828" s="601"/>
      <c r="H828" s="602"/>
      <c r="I828" s="511">
        <f>+(SUM(I813:I826))</f>
        <v>4139938.4378607175</v>
      </c>
    </row>
    <row r="829" spans="2:9" ht="15.6" customHeight="1" thickBot="1" x14ac:dyDescent="0.3">
      <c r="B829" s="186"/>
      <c r="C829" s="187"/>
      <c r="D829" s="188"/>
      <c r="E829" s="549" t="s">
        <v>86</v>
      </c>
      <c r="F829" s="550"/>
      <c r="G829" s="550"/>
      <c r="H829" s="550"/>
      <c r="I829" s="203">
        <f>+SUM(I830:I833)</f>
        <v>1239911.562139285</v>
      </c>
    </row>
    <row r="830" spans="2:9" x14ac:dyDescent="0.25">
      <c r="B830" s="196"/>
      <c r="C830" s="197"/>
      <c r="D830" s="193"/>
      <c r="E830" s="551" t="s">
        <v>87</v>
      </c>
      <c r="F830" s="552"/>
      <c r="G830" s="553"/>
      <c r="H830" s="204">
        <v>0.23</v>
      </c>
      <c r="I830" s="205">
        <f>I828*H830</f>
        <v>952185.84070796508</v>
      </c>
    </row>
    <row r="831" spans="2:9" x14ac:dyDescent="0.25">
      <c r="B831" s="196"/>
      <c r="C831" s="197"/>
      <c r="D831" s="193"/>
      <c r="E831" s="521" t="s">
        <v>88</v>
      </c>
      <c r="F831" s="522"/>
      <c r="G831" s="523"/>
      <c r="H831" s="206">
        <v>0.01</v>
      </c>
      <c r="I831" s="207">
        <f>I828*H831</f>
        <v>41399.384378607174</v>
      </c>
    </row>
    <row r="832" spans="2:9" x14ac:dyDescent="0.25">
      <c r="B832" s="196"/>
      <c r="C832" s="197"/>
      <c r="D832" s="193"/>
      <c r="E832" s="521" t="s">
        <v>89</v>
      </c>
      <c r="F832" s="522"/>
      <c r="G832" s="523"/>
      <c r="H832" s="206">
        <v>0.05</v>
      </c>
      <c r="I832" s="207">
        <f>I828*H832</f>
        <v>206996.92189303588</v>
      </c>
    </row>
    <row r="833" spans="2:9" ht="14.4" thickBot="1" x14ac:dyDescent="0.3">
      <c r="B833" s="196"/>
      <c r="C833" s="197"/>
      <c r="D833" s="193"/>
      <c r="E833" s="544" t="s">
        <v>90</v>
      </c>
      <c r="F833" s="545"/>
      <c r="G833" s="546"/>
      <c r="H833" s="209">
        <v>0.19</v>
      </c>
      <c r="I833" s="207">
        <f>H833*I832</f>
        <v>39329.415159676821</v>
      </c>
    </row>
    <row r="834" spans="2:9" ht="14.4" thickBot="1" x14ac:dyDescent="0.3">
      <c r="B834" s="196"/>
      <c r="C834" s="197"/>
      <c r="D834" s="193"/>
      <c r="E834" s="547" t="s">
        <v>91</v>
      </c>
      <c r="F834" s="548"/>
      <c r="G834" s="548"/>
      <c r="H834" s="548"/>
      <c r="I834" s="210">
        <f>ROUND(I828+I829,0)</f>
        <v>5379850</v>
      </c>
    </row>
    <row r="835" spans="2:9" x14ac:dyDescent="0.25">
      <c r="B835" s="196"/>
      <c r="C835" s="197"/>
      <c r="D835" s="193"/>
      <c r="E835" s="246"/>
      <c r="F835" s="149"/>
      <c r="G835" s="149"/>
      <c r="H835" s="149"/>
      <c r="I835" s="189"/>
    </row>
    <row r="836" spans="2:9" x14ac:dyDescent="0.25">
      <c r="B836" s="196"/>
      <c r="C836" s="197"/>
      <c r="D836" s="193"/>
      <c r="E836" s="211"/>
      <c r="F836" s="212"/>
      <c r="G836" s="212"/>
      <c r="H836" s="212"/>
      <c r="I836" s="213"/>
    </row>
    <row r="837" spans="2:9" x14ac:dyDescent="0.25">
      <c r="B837" s="191"/>
      <c r="C837" s="192"/>
      <c r="D837" s="193"/>
      <c r="E837" s="211"/>
      <c r="F837" s="194"/>
      <c r="G837" s="194"/>
      <c r="H837" s="194"/>
      <c r="I837" s="195"/>
    </row>
    <row r="838" spans="2:9" x14ac:dyDescent="0.25">
      <c r="B838" s="196" t="s">
        <v>81</v>
      </c>
      <c r="C838" s="197"/>
      <c r="D838" s="193"/>
      <c r="E838" s="211"/>
      <c r="F838" s="632" t="s">
        <v>82</v>
      </c>
      <c r="G838" s="632"/>
      <c r="H838" s="632"/>
      <c r="I838" s="633"/>
    </row>
    <row r="839" spans="2:9" ht="14.4" thickBot="1" x14ac:dyDescent="0.3">
      <c r="B839" s="181" t="s">
        <v>83</v>
      </c>
      <c r="C839" s="182"/>
      <c r="D839" s="183"/>
      <c r="E839" s="242"/>
      <c r="F839" s="570" t="s">
        <v>84</v>
      </c>
      <c r="G839" s="570"/>
      <c r="H839" s="570"/>
      <c r="I839" s="571"/>
    </row>
    <row r="840" spans="2:9" ht="14.4" thickBot="1" x14ac:dyDescent="0.3"/>
    <row r="841" spans="2:9" ht="14.25" customHeight="1" x14ac:dyDescent="0.25">
      <c r="B841" s="560" t="str">
        <f>+'[2]2- COMP BASICA'!$B$2</f>
        <v>REPARACIONES LOCATIVAS LABORATORIO GENETICA REGIONAL NOR OCCIDENTE DEL INSTITUTO NACIONAL DE MEDICINA LEGAL Y CIENCIAS FORENSES.</v>
      </c>
      <c r="C841" s="561"/>
      <c r="D841" s="561"/>
      <c r="E841" s="561"/>
      <c r="F841" s="561"/>
      <c r="G841" s="561"/>
      <c r="H841" s="271" t="s">
        <v>62</v>
      </c>
      <c r="I841" s="270" t="str">
        <f>+'[2]BASE DEL PRESUPUESTO'!$D$166</f>
        <v>MOBILIARIO</v>
      </c>
    </row>
    <row r="842" spans="2:9" x14ac:dyDescent="0.25">
      <c r="B842" s="562"/>
      <c r="C842" s="563"/>
      <c r="D842" s="563"/>
      <c r="E842" s="563"/>
      <c r="F842" s="563"/>
      <c r="G842" s="563"/>
      <c r="H842" s="269" t="s">
        <v>63</v>
      </c>
      <c r="I842" s="404" t="str">
        <f>+'[2]BASE DEL PRESUPUESTO'!$C$191</f>
        <v>12.25</v>
      </c>
    </row>
    <row r="843" spans="2:9" ht="24" customHeight="1" thickBot="1" x14ac:dyDescent="0.3">
      <c r="B843" s="267" t="s">
        <v>64</v>
      </c>
      <c r="C843" s="564" t="str">
        <f>+'[2]BASE DEL PRESUPUESTO'!$D$191</f>
        <v>Suministro e instalacion de MESÓN PERIMETRAL PARA LABORATORIO. Dimensiones: 173 x 80 x 90 cm (Ancho x Fondo x Alto). EXTRACCION TARJETAS FTA</v>
      </c>
      <c r="D843" s="565"/>
      <c r="E843" s="565"/>
      <c r="F843" s="565"/>
      <c r="G843" s="565"/>
      <c r="H843" s="266" t="s">
        <v>65</v>
      </c>
      <c r="I843" s="265" t="str">
        <f>+'[2]BASE DEL PRESUPUESTO'!$E$191</f>
        <v>UND</v>
      </c>
    </row>
    <row r="844" spans="2:9" x14ac:dyDescent="0.25">
      <c r="B844" s="264"/>
      <c r="C844" s="129"/>
      <c r="D844" s="129"/>
      <c r="E844" s="263"/>
      <c r="F844" s="262"/>
      <c r="G844" s="129"/>
      <c r="H844" s="129"/>
      <c r="I844" s="144"/>
    </row>
    <row r="845" spans="2:9" ht="14.4" thickBot="1" x14ac:dyDescent="0.3">
      <c r="B845" s="128" t="s">
        <v>66</v>
      </c>
      <c r="C845" s="129"/>
      <c r="D845" s="129"/>
      <c r="E845" s="211"/>
      <c r="F845" s="249"/>
      <c r="G845" s="132"/>
      <c r="H845" s="132"/>
      <c r="I845" s="133"/>
    </row>
    <row r="846" spans="2:9" x14ac:dyDescent="0.25">
      <c r="B846" s="533" t="s">
        <v>11</v>
      </c>
      <c r="C846" s="534"/>
      <c r="D846" s="135" t="s">
        <v>65</v>
      </c>
      <c r="E846" s="255" t="s">
        <v>67</v>
      </c>
      <c r="F846" s="248" t="s">
        <v>68</v>
      </c>
      <c r="G846" s="534" t="s">
        <v>69</v>
      </c>
      <c r="H846" s="535"/>
      <c r="I846" s="138"/>
    </row>
    <row r="847" spans="2:9" ht="14.4" thickBot="1" x14ac:dyDescent="0.3">
      <c r="B847" s="568"/>
      <c r="C847" s="569"/>
      <c r="D847" s="145"/>
      <c r="E847" s="208"/>
      <c r="F847" s="256"/>
      <c r="G847" s="661"/>
      <c r="H847" s="662"/>
      <c r="I847" s="133"/>
    </row>
    <row r="848" spans="2:9" ht="14.4" thickBot="1" x14ac:dyDescent="0.3">
      <c r="B848" s="148"/>
      <c r="C848" s="132"/>
      <c r="D848" s="129"/>
      <c r="E848" s="211"/>
      <c r="F848" s="249"/>
      <c r="G848" s="655" t="s">
        <v>71</v>
      </c>
      <c r="H848" s="656"/>
      <c r="I848" s="150">
        <f>+SUM(G847:H847)</f>
        <v>0</v>
      </c>
    </row>
    <row r="849" spans="2:9" ht="14.4" thickBot="1" x14ac:dyDescent="0.3">
      <c r="B849" s="128" t="s">
        <v>72</v>
      </c>
      <c r="C849" s="132"/>
      <c r="D849" s="129"/>
      <c r="E849" s="211"/>
      <c r="F849" s="249"/>
      <c r="G849" s="261"/>
      <c r="H849" s="261"/>
      <c r="I849" s="151"/>
    </row>
    <row r="850" spans="2:9" ht="14.4" thickBot="1" x14ac:dyDescent="0.3">
      <c r="B850" s="629" t="s">
        <v>11</v>
      </c>
      <c r="C850" s="630"/>
      <c r="D850" s="287" t="s">
        <v>65</v>
      </c>
      <c r="E850" s="518" t="s">
        <v>67</v>
      </c>
      <c r="F850" s="517" t="s">
        <v>68</v>
      </c>
      <c r="G850" s="826" t="s">
        <v>162</v>
      </c>
      <c r="H850" s="827"/>
      <c r="I850" s="152"/>
    </row>
    <row r="851" spans="2:9" s="389" customFormat="1" ht="13.95" customHeight="1" x14ac:dyDescent="0.25">
      <c r="B851" s="886" t="s">
        <v>163</v>
      </c>
      <c r="C851" s="887"/>
      <c r="D851" s="516" t="s">
        <v>85</v>
      </c>
      <c r="E851" s="515">
        <v>1</v>
      </c>
      <c r="F851" s="514">
        <v>3131140.2898981827</v>
      </c>
      <c r="G851" s="888">
        <f>+F851*0.19</f>
        <v>594916.65508065477</v>
      </c>
      <c r="H851" s="889"/>
      <c r="I851" s="513"/>
    </row>
    <row r="852" spans="2:9" ht="14.4" thickBot="1" x14ac:dyDescent="0.3">
      <c r="B852" s="605"/>
      <c r="C852" s="606"/>
      <c r="D852" s="278"/>
      <c r="E852" s="237"/>
      <c r="F852" s="294"/>
      <c r="G852" s="824"/>
      <c r="H852" s="825"/>
      <c r="I852" s="259"/>
    </row>
    <row r="853" spans="2:9" ht="14.4" thickBot="1" x14ac:dyDescent="0.3">
      <c r="B853" s="148"/>
      <c r="C853" s="132"/>
      <c r="D853" s="129"/>
      <c r="E853" s="211"/>
      <c r="F853" s="249"/>
      <c r="G853" s="554" t="s">
        <v>71</v>
      </c>
      <c r="H853" s="555"/>
      <c r="I853" s="150">
        <f>+SUM(F851:H851)</f>
        <v>3726056.9449788374</v>
      </c>
    </row>
    <row r="854" spans="2:9" ht="14.4" thickBot="1" x14ac:dyDescent="0.3">
      <c r="B854" s="128" t="s">
        <v>74</v>
      </c>
      <c r="C854" s="132"/>
      <c r="D854" s="129"/>
      <c r="E854" s="211"/>
      <c r="F854" s="249"/>
      <c r="G854" s="132"/>
      <c r="H854" s="132"/>
      <c r="I854" s="151"/>
    </row>
    <row r="855" spans="2:9" x14ac:dyDescent="0.25">
      <c r="B855" s="629" t="s">
        <v>11</v>
      </c>
      <c r="C855" s="630"/>
      <c r="D855" s="275" t="s">
        <v>65</v>
      </c>
      <c r="E855" s="512" t="s">
        <v>75</v>
      </c>
      <c r="F855" s="275" t="s">
        <v>76</v>
      </c>
      <c r="G855" s="630" t="s">
        <v>77</v>
      </c>
      <c r="H855" s="631"/>
      <c r="I855" s="162"/>
    </row>
    <row r="856" spans="2:9" ht="14.4" thickBot="1" x14ac:dyDescent="0.3">
      <c r="B856" s="579"/>
      <c r="C856" s="580"/>
      <c r="D856" s="145"/>
      <c r="E856" s="247"/>
      <c r="F856" s="171"/>
      <c r="G856" s="816"/>
      <c r="H856" s="817"/>
      <c r="I856" s="151"/>
    </row>
    <row r="857" spans="2:9" ht="14.4" thickBot="1" x14ac:dyDescent="0.3">
      <c r="B857" s="169"/>
      <c r="C857" s="132"/>
      <c r="D857" s="129"/>
      <c r="E857" s="211"/>
      <c r="F857" s="249"/>
      <c r="G857" s="554" t="s">
        <v>71</v>
      </c>
      <c r="H857" s="555"/>
      <c r="I857" s="150">
        <f>+SUM(G856:H856)</f>
        <v>0</v>
      </c>
    </row>
    <row r="858" spans="2:9" ht="14.4" thickBot="1" x14ac:dyDescent="0.3">
      <c r="B858" s="128" t="s">
        <v>79</v>
      </c>
      <c r="C858" s="160"/>
      <c r="D858" s="129"/>
      <c r="E858" s="211"/>
      <c r="F858" s="249"/>
      <c r="G858" s="132"/>
      <c r="H858" s="132"/>
      <c r="I858" s="151"/>
    </row>
    <row r="859" spans="2:9" x14ac:dyDescent="0.25">
      <c r="B859" s="533" t="s">
        <v>11</v>
      </c>
      <c r="C859" s="534"/>
      <c r="D859" s="135" t="s">
        <v>65</v>
      </c>
      <c r="E859" s="248" t="s">
        <v>75</v>
      </c>
      <c r="F859" s="135" t="s">
        <v>76</v>
      </c>
      <c r="G859" s="534" t="s">
        <v>77</v>
      </c>
      <c r="H859" s="535"/>
      <c r="I859" s="162"/>
    </row>
    <row r="860" spans="2:9" ht="14.4" thickBot="1" x14ac:dyDescent="0.3">
      <c r="B860" s="576"/>
      <c r="C860" s="577"/>
      <c r="D860" s="166"/>
      <c r="E860" s="251"/>
      <c r="F860" s="250"/>
      <c r="G860" s="577"/>
      <c r="H860" s="578"/>
      <c r="I860" s="151"/>
    </row>
    <row r="861" spans="2:9" ht="14.4" thickBot="1" x14ac:dyDescent="0.3">
      <c r="B861" s="172"/>
      <c r="C861" s="173"/>
      <c r="D861" s="174"/>
      <c r="E861" s="246"/>
      <c r="F861" s="245"/>
      <c r="G861" s="593" t="s">
        <v>71</v>
      </c>
      <c r="H861" s="594"/>
      <c r="I861" s="150">
        <f>+SUM(G860)</f>
        <v>0</v>
      </c>
    </row>
    <row r="862" spans="2:9" ht="14.4" thickBot="1" x14ac:dyDescent="0.3">
      <c r="B862" s="148"/>
      <c r="C862" s="132"/>
      <c r="D862" s="129"/>
      <c r="E862" s="244"/>
      <c r="F862" s="243"/>
      <c r="G862" s="132"/>
      <c r="H862" s="179"/>
      <c r="I862" s="180"/>
    </row>
    <row r="863" spans="2:9" ht="14.4" thickBot="1" x14ac:dyDescent="0.3">
      <c r="B863" s="181"/>
      <c r="C863" s="182"/>
      <c r="D863" s="183"/>
      <c r="E863" s="217"/>
      <c r="F863" s="601" t="s">
        <v>80</v>
      </c>
      <c r="G863" s="601"/>
      <c r="H863" s="602"/>
      <c r="I863" s="511">
        <f>+(SUM(I848:I861))</f>
        <v>3726056.9449788374</v>
      </c>
    </row>
    <row r="864" spans="2:9" ht="15.6" customHeight="1" thickBot="1" x14ac:dyDescent="0.3">
      <c r="B864" s="186"/>
      <c r="C864" s="187"/>
      <c r="D864" s="188"/>
      <c r="E864" s="549" t="s">
        <v>86</v>
      </c>
      <c r="F864" s="550"/>
      <c r="G864" s="550"/>
      <c r="H864" s="550"/>
      <c r="I864" s="203">
        <f>+SUM(I865:I868)</f>
        <v>1115954.0550211619</v>
      </c>
    </row>
    <row r="865" spans="2:9" x14ac:dyDescent="0.25">
      <c r="B865" s="196"/>
      <c r="C865" s="197"/>
      <c r="D865" s="193"/>
      <c r="E865" s="551" t="s">
        <v>87</v>
      </c>
      <c r="F865" s="552"/>
      <c r="G865" s="553"/>
      <c r="H865" s="204">
        <v>0.23</v>
      </c>
      <c r="I865" s="205">
        <f>I863*H865</f>
        <v>856993.09734513261</v>
      </c>
    </row>
    <row r="866" spans="2:9" x14ac:dyDescent="0.25">
      <c r="B866" s="196"/>
      <c r="C866" s="197"/>
      <c r="D866" s="193"/>
      <c r="E866" s="521" t="s">
        <v>88</v>
      </c>
      <c r="F866" s="522"/>
      <c r="G866" s="523"/>
      <c r="H866" s="206">
        <v>0.01</v>
      </c>
      <c r="I866" s="207">
        <f>I863*H866</f>
        <v>37260.569449788374</v>
      </c>
    </row>
    <row r="867" spans="2:9" x14ac:dyDescent="0.25">
      <c r="B867" s="196"/>
      <c r="C867" s="197"/>
      <c r="D867" s="193"/>
      <c r="E867" s="521" t="s">
        <v>89</v>
      </c>
      <c r="F867" s="522"/>
      <c r="G867" s="523"/>
      <c r="H867" s="206">
        <v>0.05</v>
      </c>
      <c r="I867" s="207">
        <f>I863*H867</f>
        <v>186302.84724894189</v>
      </c>
    </row>
    <row r="868" spans="2:9" ht="14.4" thickBot="1" x14ac:dyDescent="0.3">
      <c r="B868" s="196"/>
      <c r="C868" s="197"/>
      <c r="D868" s="193"/>
      <c r="E868" s="544" t="s">
        <v>90</v>
      </c>
      <c r="F868" s="545"/>
      <c r="G868" s="546"/>
      <c r="H868" s="209">
        <v>0.19</v>
      </c>
      <c r="I868" s="207">
        <f>H868*I867</f>
        <v>35397.540977298959</v>
      </c>
    </row>
    <row r="869" spans="2:9" ht="14.4" thickBot="1" x14ac:dyDescent="0.3">
      <c r="B869" s="196"/>
      <c r="C869" s="197"/>
      <c r="D869" s="193"/>
      <c r="E869" s="547" t="s">
        <v>91</v>
      </c>
      <c r="F869" s="548"/>
      <c r="G869" s="548"/>
      <c r="H869" s="548"/>
      <c r="I869" s="210">
        <f>ROUND(I863+I864,0)</f>
        <v>4842011</v>
      </c>
    </row>
    <row r="870" spans="2:9" x14ac:dyDescent="0.25">
      <c r="B870" s="196"/>
      <c r="C870" s="197"/>
      <c r="D870" s="193"/>
      <c r="E870" s="246"/>
      <c r="F870" s="149"/>
      <c r="G870" s="149"/>
      <c r="H870" s="149"/>
      <c r="I870" s="189"/>
    </row>
    <row r="871" spans="2:9" x14ac:dyDescent="0.25">
      <c r="B871" s="196"/>
      <c r="C871" s="197"/>
      <c r="D871" s="193"/>
      <c r="E871" s="211"/>
      <c r="F871" s="212"/>
      <c r="G871" s="212"/>
      <c r="H871" s="212"/>
      <c r="I871" s="213"/>
    </row>
    <row r="872" spans="2:9" x14ac:dyDescent="0.25">
      <c r="B872" s="191"/>
      <c r="C872" s="192"/>
      <c r="D872" s="193"/>
      <c r="E872" s="211"/>
      <c r="F872" s="194"/>
      <c r="G872" s="194"/>
      <c r="H872" s="194"/>
      <c r="I872" s="195"/>
    </row>
    <row r="873" spans="2:9" x14ac:dyDescent="0.25">
      <c r="B873" s="196" t="s">
        <v>81</v>
      </c>
      <c r="C873" s="197"/>
      <c r="D873" s="193"/>
      <c r="E873" s="211"/>
      <c r="F873" s="632" t="s">
        <v>82</v>
      </c>
      <c r="G873" s="632"/>
      <c r="H873" s="632"/>
      <c r="I873" s="633"/>
    </row>
    <row r="874" spans="2:9" ht="14.4" thickBot="1" x14ac:dyDescent="0.3">
      <c r="B874" s="181" t="s">
        <v>83</v>
      </c>
      <c r="C874" s="182"/>
      <c r="D874" s="183"/>
      <c r="E874" s="242"/>
      <c r="F874" s="570" t="s">
        <v>84</v>
      </c>
      <c r="G874" s="570"/>
      <c r="H874" s="570"/>
      <c r="I874" s="571"/>
    </row>
    <row r="875" spans="2:9" ht="14.4" thickBot="1" x14ac:dyDescent="0.3"/>
    <row r="876" spans="2:9" ht="14.25" customHeight="1" x14ac:dyDescent="0.25">
      <c r="B876" s="560" t="str">
        <f>+'[2]2- COMP BASICA'!$B$2</f>
        <v>REPARACIONES LOCATIVAS LABORATORIO GENETICA REGIONAL NOR OCCIDENTE DEL INSTITUTO NACIONAL DE MEDICINA LEGAL Y CIENCIAS FORENSES.</v>
      </c>
      <c r="C876" s="561"/>
      <c r="D876" s="561"/>
      <c r="E876" s="561"/>
      <c r="F876" s="561"/>
      <c r="G876" s="561"/>
      <c r="H876" s="271" t="s">
        <v>62</v>
      </c>
      <c r="I876" s="270" t="str">
        <f>+'[2]BASE DEL PRESUPUESTO'!$D$166</f>
        <v>MOBILIARIO</v>
      </c>
    </row>
    <row r="877" spans="2:9" x14ac:dyDescent="0.25">
      <c r="B877" s="562"/>
      <c r="C877" s="563"/>
      <c r="D877" s="563"/>
      <c r="E877" s="563"/>
      <c r="F877" s="563"/>
      <c r="G877" s="563"/>
      <c r="H877" s="269" t="s">
        <v>63</v>
      </c>
      <c r="I877" s="404" t="str">
        <f>+'[2]BASE DEL PRESUPUESTO'!$C$192</f>
        <v>12.26</v>
      </c>
    </row>
    <row r="878" spans="2:9" ht="24" customHeight="1" thickBot="1" x14ac:dyDescent="0.3">
      <c r="B878" s="267" t="s">
        <v>64</v>
      </c>
      <c r="C878" s="564" t="str">
        <f>+'[2]BASE DEL PRESUPUESTO'!$D$192</f>
        <v>Suministro e instalacion de GABINETE INFERIOR. Dimensiones: 63 x 45 x 82 cm (Ancho x Fondo x Alto). EXTRACCION DE TARJETAS FTA, LAVADO</v>
      </c>
      <c r="D878" s="565"/>
      <c r="E878" s="565"/>
      <c r="F878" s="565"/>
      <c r="G878" s="565"/>
      <c r="H878" s="266" t="s">
        <v>65</v>
      </c>
      <c r="I878" s="265" t="str">
        <f>+'[2]BASE DEL PRESUPUESTO'!$E$192</f>
        <v>UND</v>
      </c>
    </row>
    <row r="879" spans="2:9" x14ac:dyDescent="0.25">
      <c r="B879" s="264"/>
      <c r="C879" s="129"/>
      <c r="D879" s="129"/>
      <c r="E879" s="263"/>
      <c r="F879" s="262"/>
      <c r="G879" s="129"/>
      <c r="H879" s="129"/>
      <c r="I879" s="144"/>
    </row>
    <row r="880" spans="2:9" ht="14.4" thickBot="1" x14ac:dyDescent="0.3">
      <c r="B880" s="128" t="s">
        <v>66</v>
      </c>
      <c r="C880" s="129"/>
      <c r="D880" s="129"/>
      <c r="E880" s="211"/>
      <c r="F880" s="249"/>
      <c r="G880" s="132"/>
      <c r="H880" s="132"/>
      <c r="I880" s="133"/>
    </row>
    <row r="881" spans="2:9" x14ac:dyDescent="0.25">
      <c r="B881" s="533" t="s">
        <v>11</v>
      </c>
      <c r="C881" s="534"/>
      <c r="D881" s="135" t="s">
        <v>65</v>
      </c>
      <c r="E881" s="255" t="s">
        <v>67</v>
      </c>
      <c r="F881" s="248" t="s">
        <v>68</v>
      </c>
      <c r="G881" s="534" t="s">
        <v>69</v>
      </c>
      <c r="H881" s="535"/>
      <c r="I881" s="138"/>
    </row>
    <row r="882" spans="2:9" ht="14.4" thickBot="1" x14ac:dyDescent="0.3">
      <c r="B882" s="568"/>
      <c r="C882" s="569"/>
      <c r="D882" s="145"/>
      <c r="E882" s="208"/>
      <c r="F882" s="256"/>
      <c r="G882" s="661"/>
      <c r="H882" s="662"/>
      <c r="I882" s="133"/>
    </row>
    <row r="883" spans="2:9" ht="14.4" thickBot="1" x14ac:dyDescent="0.3">
      <c r="B883" s="148"/>
      <c r="C883" s="132"/>
      <c r="D883" s="129"/>
      <c r="E883" s="211"/>
      <c r="F883" s="249"/>
      <c r="G883" s="655" t="s">
        <v>71</v>
      </c>
      <c r="H883" s="656"/>
      <c r="I883" s="150">
        <f>+SUM(G882:H882)</f>
        <v>0</v>
      </c>
    </row>
    <row r="884" spans="2:9" ht="14.4" thickBot="1" x14ac:dyDescent="0.3">
      <c r="B884" s="128" t="s">
        <v>72</v>
      </c>
      <c r="C884" s="132"/>
      <c r="D884" s="129"/>
      <c r="E884" s="211"/>
      <c r="F884" s="249"/>
      <c r="G884" s="261"/>
      <c r="H884" s="261"/>
      <c r="I884" s="151"/>
    </row>
    <row r="885" spans="2:9" ht="14.4" thickBot="1" x14ac:dyDescent="0.3">
      <c r="B885" s="629" t="s">
        <v>11</v>
      </c>
      <c r="C885" s="630"/>
      <c r="D885" s="287" t="s">
        <v>65</v>
      </c>
      <c r="E885" s="518" t="s">
        <v>67</v>
      </c>
      <c r="F885" s="517" t="s">
        <v>68</v>
      </c>
      <c r="G885" s="826" t="s">
        <v>162</v>
      </c>
      <c r="H885" s="827"/>
      <c r="I885" s="152"/>
    </row>
    <row r="886" spans="2:9" s="389" customFormat="1" ht="13.95" customHeight="1" x14ac:dyDescent="0.25">
      <c r="B886" s="886" t="s">
        <v>165</v>
      </c>
      <c r="C886" s="887"/>
      <c r="D886" s="516" t="s">
        <v>85</v>
      </c>
      <c r="E886" s="515">
        <v>1</v>
      </c>
      <c r="F886" s="514">
        <v>998279.88140234957</v>
      </c>
      <c r="G886" s="888">
        <f>+F886*0.19</f>
        <v>189673.17746644642</v>
      </c>
      <c r="H886" s="889"/>
      <c r="I886" s="513"/>
    </row>
    <row r="887" spans="2:9" ht="14.4" thickBot="1" x14ac:dyDescent="0.3">
      <c r="B887" s="605"/>
      <c r="C887" s="606"/>
      <c r="D887" s="278"/>
      <c r="E887" s="237"/>
      <c r="F887" s="294"/>
      <c r="G887" s="824"/>
      <c r="H887" s="825"/>
      <c r="I887" s="259"/>
    </row>
    <row r="888" spans="2:9" ht="14.4" thickBot="1" x14ac:dyDescent="0.3">
      <c r="B888" s="148"/>
      <c r="C888" s="132"/>
      <c r="D888" s="129"/>
      <c r="E888" s="211"/>
      <c r="F888" s="249"/>
      <c r="G888" s="554" t="s">
        <v>71</v>
      </c>
      <c r="H888" s="555"/>
      <c r="I888" s="150">
        <f>+SUM(F886:H886)</f>
        <v>1187953.0588687961</v>
      </c>
    </row>
    <row r="889" spans="2:9" ht="14.4" thickBot="1" x14ac:dyDescent="0.3">
      <c r="B889" s="128" t="s">
        <v>74</v>
      </c>
      <c r="C889" s="132"/>
      <c r="D889" s="129"/>
      <c r="E889" s="211"/>
      <c r="F889" s="249"/>
      <c r="G889" s="132"/>
      <c r="H889" s="132"/>
      <c r="I889" s="151"/>
    </row>
    <row r="890" spans="2:9" x14ac:dyDescent="0.25">
      <c r="B890" s="629" t="s">
        <v>11</v>
      </c>
      <c r="C890" s="630"/>
      <c r="D890" s="275" t="s">
        <v>65</v>
      </c>
      <c r="E890" s="512" t="s">
        <v>75</v>
      </c>
      <c r="F890" s="275" t="s">
        <v>76</v>
      </c>
      <c r="G890" s="630" t="s">
        <v>77</v>
      </c>
      <c r="H890" s="631"/>
      <c r="I890" s="162"/>
    </row>
    <row r="891" spans="2:9" ht="14.4" thickBot="1" x14ac:dyDescent="0.3">
      <c r="B891" s="579"/>
      <c r="C891" s="580"/>
      <c r="D891" s="145"/>
      <c r="E891" s="247"/>
      <c r="F891" s="171"/>
      <c r="G891" s="816"/>
      <c r="H891" s="817"/>
      <c r="I891" s="151"/>
    </row>
    <row r="892" spans="2:9" ht="14.4" thickBot="1" x14ac:dyDescent="0.3">
      <c r="B892" s="169"/>
      <c r="C892" s="132"/>
      <c r="D892" s="129"/>
      <c r="E892" s="211"/>
      <c r="F892" s="249"/>
      <c r="G892" s="554" t="s">
        <v>71</v>
      </c>
      <c r="H892" s="555"/>
      <c r="I892" s="150">
        <f>+SUM(G891:H891)</f>
        <v>0</v>
      </c>
    </row>
    <row r="893" spans="2:9" ht="14.4" thickBot="1" x14ac:dyDescent="0.3">
      <c r="B893" s="128" t="s">
        <v>79</v>
      </c>
      <c r="C893" s="160"/>
      <c r="D893" s="129"/>
      <c r="E893" s="211"/>
      <c r="F893" s="249"/>
      <c r="G893" s="132"/>
      <c r="H893" s="132"/>
      <c r="I893" s="151"/>
    </row>
    <row r="894" spans="2:9" x14ac:dyDescent="0.25">
      <c r="B894" s="533" t="s">
        <v>11</v>
      </c>
      <c r="C894" s="534"/>
      <c r="D894" s="135" t="s">
        <v>65</v>
      </c>
      <c r="E894" s="248" t="s">
        <v>75</v>
      </c>
      <c r="F894" s="135" t="s">
        <v>76</v>
      </c>
      <c r="G894" s="534" t="s">
        <v>77</v>
      </c>
      <c r="H894" s="535"/>
      <c r="I894" s="162"/>
    </row>
    <row r="895" spans="2:9" ht="14.4" thickBot="1" x14ac:dyDescent="0.3">
      <c r="B895" s="576"/>
      <c r="C895" s="577"/>
      <c r="D895" s="166"/>
      <c r="E895" s="251"/>
      <c r="F895" s="250"/>
      <c r="G895" s="577"/>
      <c r="H895" s="578"/>
      <c r="I895" s="151"/>
    </row>
    <row r="896" spans="2:9" ht="14.4" thickBot="1" x14ac:dyDescent="0.3">
      <c r="B896" s="172"/>
      <c r="C896" s="173"/>
      <c r="D896" s="174"/>
      <c r="E896" s="246"/>
      <c r="F896" s="245"/>
      <c r="G896" s="593" t="s">
        <v>71</v>
      </c>
      <c r="H896" s="594"/>
      <c r="I896" s="150">
        <f>+SUM(G895)</f>
        <v>0</v>
      </c>
    </row>
    <row r="897" spans="2:9" ht="14.4" thickBot="1" x14ac:dyDescent="0.3">
      <c r="B897" s="148"/>
      <c r="C897" s="132"/>
      <c r="D897" s="129"/>
      <c r="E897" s="244"/>
      <c r="F897" s="243"/>
      <c r="G897" s="132"/>
      <c r="H897" s="179"/>
      <c r="I897" s="180"/>
    </row>
    <row r="898" spans="2:9" ht="14.4" thickBot="1" x14ac:dyDescent="0.3">
      <c r="B898" s="181"/>
      <c r="C898" s="182"/>
      <c r="D898" s="183"/>
      <c r="E898" s="217"/>
      <c r="F898" s="601" t="s">
        <v>80</v>
      </c>
      <c r="G898" s="601"/>
      <c r="H898" s="602"/>
      <c r="I898" s="511">
        <f>+SUM(I883:I896)</f>
        <v>1187953.0588687961</v>
      </c>
    </row>
    <row r="899" spans="2:9" ht="15.6" customHeight="1" thickBot="1" x14ac:dyDescent="0.3">
      <c r="B899" s="186"/>
      <c r="C899" s="187"/>
      <c r="D899" s="188"/>
      <c r="E899" s="549" t="s">
        <v>86</v>
      </c>
      <c r="F899" s="550"/>
      <c r="G899" s="550"/>
      <c r="H899" s="550"/>
      <c r="I899" s="203">
        <f>+SUM(I900:I903)</f>
        <v>355791.94113120448</v>
      </c>
    </row>
    <row r="900" spans="2:9" x14ac:dyDescent="0.25">
      <c r="B900" s="196"/>
      <c r="C900" s="197"/>
      <c r="D900" s="193"/>
      <c r="E900" s="551" t="s">
        <v>87</v>
      </c>
      <c r="F900" s="552"/>
      <c r="G900" s="553"/>
      <c r="H900" s="204">
        <v>0.23</v>
      </c>
      <c r="I900" s="205">
        <f>I898*H900</f>
        <v>273229.20353982312</v>
      </c>
    </row>
    <row r="901" spans="2:9" x14ac:dyDescent="0.25">
      <c r="B901" s="196"/>
      <c r="C901" s="197"/>
      <c r="D901" s="193"/>
      <c r="E901" s="521" t="s">
        <v>88</v>
      </c>
      <c r="F901" s="522"/>
      <c r="G901" s="523"/>
      <c r="H901" s="206">
        <v>0.01</v>
      </c>
      <c r="I901" s="207">
        <f>I898*H901</f>
        <v>11879.530588687961</v>
      </c>
    </row>
    <row r="902" spans="2:9" x14ac:dyDescent="0.25">
      <c r="B902" s="196"/>
      <c r="C902" s="197"/>
      <c r="D902" s="193"/>
      <c r="E902" s="521" t="s">
        <v>89</v>
      </c>
      <c r="F902" s="522"/>
      <c r="G902" s="523"/>
      <c r="H902" s="206">
        <v>0.05</v>
      </c>
      <c r="I902" s="207">
        <f>I898*H902</f>
        <v>59397.652943439811</v>
      </c>
    </row>
    <row r="903" spans="2:9" ht="14.4" thickBot="1" x14ac:dyDescent="0.3">
      <c r="B903" s="196"/>
      <c r="C903" s="197"/>
      <c r="D903" s="193"/>
      <c r="E903" s="544" t="s">
        <v>90</v>
      </c>
      <c r="F903" s="545"/>
      <c r="G903" s="546"/>
      <c r="H903" s="209">
        <v>0.19</v>
      </c>
      <c r="I903" s="207">
        <f>H903*I902</f>
        <v>11285.554059253564</v>
      </c>
    </row>
    <row r="904" spans="2:9" ht="14.4" thickBot="1" x14ac:dyDescent="0.3">
      <c r="B904" s="196"/>
      <c r="C904" s="197"/>
      <c r="D904" s="193"/>
      <c r="E904" s="547" t="s">
        <v>91</v>
      </c>
      <c r="F904" s="548"/>
      <c r="G904" s="548"/>
      <c r="H904" s="548"/>
      <c r="I904" s="210">
        <f>ROUND(I898+I899,0)</f>
        <v>1543745</v>
      </c>
    </row>
    <row r="905" spans="2:9" x14ac:dyDescent="0.25">
      <c r="B905" s="196"/>
      <c r="C905" s="197"/>
      <c r="D905" s="193"/>
      <c r="E905" s="246"/>
      <c r="F905" s="149"/>
      <c r="G905" s="149"/>
      <c r="H905" s="149"/>
      <c r="I905" s="189"/>
    </row>
    <row r="906" spans="2:9" x14ac:dyDescent="0.25">
      <c r="B906" s="196"/>
      <c r="C906" s="197"/>
      <c r="D906" s="193"/>
      <c r="E906" s="211"/>
      <c r="F906" s="212"/>
      <c r="G906" s="212"/>
      <c r="H906" s="212"/>
      <c r="I906" s="213"/>
    </row>
    <row r="907" spans="2:9" x14ac:dyDescent="0.25">
      <c r="B907" s="191"/>
      <c r="C907" s="192"/>
      <c r="D907" s="193"/>
      <c r="E907" s="211"/>
      <c r="F907" s="194"/>
      <c r="G907" s="194"/>
      <c r="H907" s="194"/>
      <c r="I907" s="195"/>
    </row>
    <row r="908" spans="2:9" x14ac:dyDescent="0.25">
      <c r="B908" s="196" t="s">
        <v>81</v>
      </c>
      <c r="C908" s="197"/>
      <c r="D908" s="193"/>
      <c r="E908" s="211"/>
      <c r="F908" s="632" t="s">
        <v>82</v>
      </c>
      <c r="G908" s="632"/>
      <c r="H908" s="632"/>
      <c r="I908" s="633"/>
    </row>
    <row r="909" spans="2:9" ht="14.4" thickBot="1" x14ac:dyDescent="0.3">
      <c r="B909" s="181" t="s">
        <v>83</v>
      </c>
      <c r="C909" s="182"/>
      <c r="D909" s="183"/>
      <c r="E909" s="242"/>
      <c r="F909" s="570" t="s">
        <v>84</v>
      </c>
      <c r="G909" s="570"/>
      <c r="H909" s="570"/>
      <c r="I909" s="571"/>
    </row>
    <row r="910" spans="2:9" ht="14.4" thickBot="1" x14ac:dyDescent="0.3"/>
    <row r="911" spans="2:9" ht="14.25" customHeight="1" x14ac:dyDescent="0.25">
      <c r="B911" s="560" t="str">
        <f>+'[2]2- COMP BASICA'!$B$2</f>
        <v>REPARACIONES LOCATIVAS LABORATORIO GENETICA REGIONAL NOR OCCIDENTE DEL INSTITUTO NACIONAL DE MEDICINA LEGAL Y CIENCIAS FORENSES.</v>
      </c>
      <c r="C911" s="561"/>
      <c r="D911" s="561"/>
      <c r="E911" s="561"/>
      <c r="F911" s="561"/>
      <c r="G911" s="561"/>
      <c r="H911" s="271" t="s">
        <v>62</v>
      </c>
      <c r="I911" s="270" t="str">
        <f>+'[2]BASE DEL PRESUPUESTO'!$D$166</f>
        <v>MOBILIARIO</v>
      </c>
    </row>
    <row r="912" spans="2:9" x14ac:dyDescent="0.25">
      <c r="B912" s="562"/>
      <c r="C912" s="563"/>
      <c r="D912" s="563"/>
      <c r="E912" s="563"/>
      <c r="F912" s="563"/>
      <c r="G912" s="563"/>
      <c r="H912" s="269" t="s">
        <v>63</v>
      </c>
      <c r="I912" s="404" t="str">
        <f>+'[2]BASE DEL PRESUPUESTO'!$C$193</f>
        <v>12.27</v>
      </c>
    </row>
    <row r="913" spans="2:9" ht="24" customHeight="1" thickBot="1" x14ac:dyDescent="0.3">
      <c r="B913" s="267" t="s">
        <v>64</v>
      </c>
      <c r="C913" s="564" t="str">
        <f>+'[2]BASE DEL PRESUPUESTO'!$D$193</f>
        <v>Suministro e instalacion de MESÓN PERIMETRAL PARA LABORATORIO. Dimensiones: 633 x 70 x 90 cm (Ancho x Fondo x Alto).  AMPLIFICADOS</v>
      </c>
      <c r="D913" s="565"/>
      <c r="E913" s="565"/>
      <c r="F913" s="565"/>
      <c r="G913" s="565"/>
      <c r="H913" s="266" t="s">
        <v>65</v>
      </c>
      <c r="I913" s="265" t="str">
        <f>+'[2]BASE DEL PRESUPUESTO'!$E$193</f>
        <v>UND</v>
      </c>
    </row>
    <row r="914" spans="2:9" x14ac:dyDescent="0.25">
      <c r="B914" s="264"/>
      <c r="C914" s="129"/>
      <c r="D914" s="129"/>
      <c r="E914" s="263"/>
      <c r="F914" s="262"/>
      <c r="G914" s="129"/>
      <c r="H914" s="129"/>
      <c r="I914" s="144"/>
    </row>
    <row r="915" spans="2:9" ht="14.4" thickBot="1" x14ac:dyDescent="0.3">
      <c r="B915" s="128" t="s">
        <v>66</v>
      </c>
      <c r="C915" s="129"/>
      <c r="D915" s="129"/>
      <c r="E915" s="211"/>
      <c r="F915" s="249"/>
      <c r="G915" s="132"/>
      <c r="H915" s="132"/>
      <c r="I915" s="133"/>
    </row>
    <row r="916" spans="2:9" x14ac:dyDescent="0.25">
      <c r="B916" s="533" t="s">
        <v>11</v>
      </c>
      <c r="C916" s="534"/>
      <c r="D916" s="135" t="s">
        <v>65</v>
      </c>
      <c r="E916" s="255" t="s">
        <v>67</v>
      </c>
      <c r="F916" s="248" t="s">
        <v>68</v>
      </c>
      <c r="G916" s="534" t="s">
        <v>69</v>
      </c>
      <c r="H916" s="535"/>
      <c r="I916" s="138"/>
    </row>
    <row r="917" spans="2:9" ht="14.4" thickBot="1" x14ac:dyDescent="0.3">
      <c r="B917" s="568"/>
      <c r="C917" s="569"/>
      <c r="D917" s="145"/>
      <c r="E917" s="208"/>
      <c r="F917" s="256"/>
      <c r="G917" s="661"/>
      <c r="H917" s="662"/>
      <c r="I917" s="133"/>
    </row>
    <row r="918" spans="2:9" ht="14.4" thickBot="1" x14ac:dyDescent="0.3">
      <c r="B918" s="148"/>
      <c r="C918" s="132"/>
      <c r="D918" s="129"/>
      <c r="E918" s="211"/>
      <c r="F918" s="249"/>
      <c r="G918" s="655" t="s">
        <v>71</v>
      </c>
      <c r="H918" s="656"/>
      <c r="I918" s="150">
        <f>+SUM(G917:H917)</f>
        <v>0</v>
      </c>
    </row>
    <row r="919" spans="2:9" ht="14.4" thickBot="1" x14ac:dyDescent="0.3">
      <c r="B919" s="128" t="s">
        <v>72</v>
      </c>
      <c r="C919" s="132"/>
      <c r="D919" s="129"/>
      <c r="E919" s="211"/>
      <c r="F919" s="249"/>
      <c r="G919" s="261"/>
      <c r="H919" s="261"/>
      <c r="I919" s="151"/>
    </row>
    <row r="920" spans="2:9" ht="14.4" thickBot="1" x14ac:dyDescent="0.3">
      <c r="B920" s="629" t="s">
        <v>11</v>
      </c>
      <c r="C920" s="630"/>
      <c r="D920" s="287" t="s">
        <v>65</v>
      </c>
      <c r="E920" s="518" t="s">
        <v>67</v>
      </c>
      <c r="F920" s="517" t="s">
        <v>68</v>
      </c>
      <c r="G920" s="826" t="s">
        <v>162</v>
      </c>
      <c r="H920" s="827"/>
      <c r="I920" s="152"/>
    </row>
    <row r="921" spans="2:9" s="389" customFormat="1" ht="13.95" customHeight="1" x14ac:dyDescent="0.25">
      <c r="B921" s="886" t="s">
        <v>163</v>
      </c>
      <c r="C921" s="887"/>
      <c r="D921" s="516" t="s">
        <v>85</v>
      </c>
      <c r="E921" s="515">
        <v>1</v>
      </c>
      <c r="F921" s="514">
        <v>11329819.807876974</v>
      </c>
      <c r="G921" s="888">
        <f>+F921*0.19</f>
        <v>2152665.7634966252</v>
      </c>
      <c r="H921" s="889"/>
      <c r="I921" s="513"/>
    </row>
    <row r="922" spans="2:9" ht="14.4" thickBot="1" x14ac:dyDescent="0.3">
      <c r="B922" s="605"/>
      <c r="C922" s="606"/>
      <c r="D922" s="278"/>
      <c r="E922" s="237"/>
      <c r="F922" s="294"/>
      <c r="G922" s="824"/>
      <c r="H922" s="825"/>
      <c r="I922" s="259"/>
    </row>
    <row r="923" spans="2:9" ht="14.4" thickBot="1" x14ac:dyDescent="0.3">
      <c r="B923" s="148"/>
      <c r="C923" s="132"/>
      <c r="D923" s="129"/>
      <c r="E923" s="211"/>
      <c r="F923" s="249"/>
      <c r="G923" s="554" t="s">
        <v>71</v>
      </c>
      <c r="H923" s="555"/>
      <c r="I923" s="150">
        <f>+SUM(F921:H921)</f>
        <v>13482485.571373601</v>
      </c>
    </row>
    <row r="924" spans="2:9" ht="14.4" thickBot="1" x14ac:dyDescent="0.3">
      <c r="B924" s="128" t="s">
        <v>74</v>
      </c>
      <c r="C924" s="132"/>
      <c r="D924" s="129"/>
      <c r="E924" s="211"/>
      <c r="F924" s="249"/>
      <c r="G924" s="132"/>
      <c r="H924" s="132"/>
      <c r="I924" s="151"/>
    </row>
    <row r="925" spans="2:9" x14ac:dyDescent="0.25">
      <c r="B925" s="629" t="s">
        <v>11</v>
      </c>
      <c r="C925" s="630"/>
      <c r="D925" s="275" t="s">
        <v>65</v>
      </c>
      <c r="E925" s="512" t="s">
        <v>75</v>
      </c>
      <c r="F925" s="275" t="s">
        <v>76</v>
      </c>
      <c r="G925" s="630" t="s">
        <v>77</v>
      </c>
      <c r="H925" s="631"/>
      <c r="I925" s="162"/>
    </row>
    <row r="926" spans="2:9" ht="14.4" thickBot="1" x14ac:dyDescent="0.3">
      <c r="B926" s="579"/>
      <c r="C926" s="580"/>
      <c r="D926" s="145"/>
      <c r="E926" s="247"/>
      <c r="F926" s="171"/>
      <c r="G926" s="816"/>
      <c r="H926" s="817"/>
      <c r="I926" s="151"/>
    </row>
    <row r="927" spans="2:9" ht="14.4" thickBot="1" x14ac:dyDescent="0.3">
      <c r="B927" s="169"/>
      <c r="C927" s="132"/>
      <c r="D927" s="129"/>
      <c r="E927" s="211"/>
      <c r="F927" s="249"/>
      <c r="G927" s="554" t="s">
        <v>71</v>
      </c>
      <c r="H927" s="555"/>
      <c r="I927" s="150">
        <f>+SUM(G926:H926)</f>
        <v>0</v>
      </c>
    </row>
    <row r="928" spans="2:9" ht="14.4" thickBot="1" x14ac:dyDescent="0.3">
      <c r="B928" s="128" t="s">
        <v>79</v>
      </c>
      <c r="C928" s="160"/>
      <c r="D928" s="129"/>
      <c r="E928" s="211"/>
      <c r="F928" s="249"/>
      <c r="G928" s="132"/>
      <c r="H928" s="132"/>
      <c r="I928" s="151"/>
    </row>
    <row r="929" spans="2:9" x14ac:dyDescent="0.25">
      <c r="B929" s="533" t="s">
        <v>11</v>
      </c>
      <c r="C929" s="534"/>
      <c r="D929" s="135" t="s">
        <v>65</v>
      </c>
      <c r="E929" s="248" t="s">
        <v>75</v>
      </c>
      <c r="F929" s="135" t="s">
        <v>76</v>
      </c>
      <c r="G929" s="534" t="s">
        <v>77</v>
      </c>
      <c r="H929" s="535"/>
      <c r="I929" s="162"/>
    </row>
    <row r="930" spans="2:9" ht="14.4" thickBot="1" x14ac:dyDescent="0.3">
      <c r="B930" s="576"/>
      <c r="C930" s="577"/>
      <c r="D930" s="166"/>
      <c r="E930" s="251"/>
      <c r="F930" s="250"/>
      <c r="G930" s="577"/>
      <c r="H930" s="578"/>
      <c r="I930" s="151"/>
    </row>
    <row r="931" spans="2:9" ht="14.4" thickBot="1" x14ac:dyDescent="0.3">
      <c r="B931" s="172"/>
      <c r="C931" s="173"/>
      <c r="D931" s="174"/>
      <c r="E931" s="246"/>
      <c r="F931" s="245"/>
      <c r="G931" s="593" t="s">
        <v>71</v>
      </c>
      <c r="H931" s="594"/>
      <c r="I931" s="150">
        <f>+SUM(G930)</f>
        <v>0</v>
      </c>
    </row>
    <row r="932" spans="2:9" ht="14.4" thickBot="1" x14ac:dyDescent="0.3">
      <c r="B932" s="148"/>
      <c r="C932" s="132"/>
      <c r="D932" s="129"/>
      <c r="E932" s="244"/>
      <c r="F932" s="243"/>
      <c r="G932" s="132"/>
      <c r="H932" s="179"/>
      <c r="I932" s="180"/>
    </row>
    <row r="933" spans="2:9" ht="14.4" thickBot="1" x14ac:dyDescent="0.3">
      <c r="B933" s="181"/>
      <c r="C933" s="182"/>
      <c r="D933" s="183"/>
      <c r="E933" s="217"/>
      <c r="F933" s="601" t="s">
        <v>80</v>
      </c>
      <c r="G933" s="601"/>
      <c r="H933" s="602"/>
      <c r="I933" s="511">
        <f>+(SUM(I918:I931))</f>
        <v>13482485.571373601</v>
      </c>
    </row>
    <row r="934" spans="2:9" ht="15.6" customHeight="1" thickBot="1" x14ac:dyDescent="0.3">
      <c r="B934" s="186"/>
      <c r="C934" s="187"/>
      <c r="D934" s="188"/>
      <c r="E934" s="549" t="s">
        <v>86</v>
      </c>
      <c r="F934" s="550"/>
      <c r="G934" s="550"/>
      <c r="H934" s="550"/>
      <c r="I934" s="203">
        <f>+SUM(I935:I938)</f>
        <v>4038004.428626393</v>
      </c>
    </row>
    <row r="935" spans="2:9" x14ac:dyDescent="0.25">
      <c r="B935" s="196"/>
      <c r="C935" s="197"/>
      <c r="D935" s="193"/>
      <c r="E935" s="551" t="s">
        <v>87</v>
      </c>
      <c r="F935" s="552"/>
      <c r="G935" s="553"/>
      <c r="H935" s="204">
        <v>0.23</v>
      </c>
      <c r="I935" s="205">
        <f>I933*H935</f>
        <v>3100971.6814159281</v>
      </c>
    </row>
    <row r="936" spans="2:9" x14ac:dyDescent="0.25">
      <c r="B936" s="196"/>
      <c r="C936" s="197"/>
      <c r="D936" s="193"/>
      <c r="E936" s="521" t="s">
        <v>88</v>
      </c>
      <c r="F936" s="522"/>
      <c r="G936" s="523"/>
      <c r="H936" s="206">
        <v>0.01</v>
      </c>
      <c r="I936" s="207">
        <f>I933*H936</f>
        <v>134824.855713736</v>
      </c>
    </row>
    <row r="937" spans="2:9" x14ac:dyDescent="0.25">
      <c r="B937" s="196"/>
      <c r="C937" s="197"/>
      <c r="D937" s="193"/>
      <c r="E937" s="521" t="s">
        <v>89</v>
      </c>
      <c r="F937" s="522"/>
      <c r="G937" s="523"/>
      <c r="H937" s="206">
        <v>0.05</v>
      </c>
      <c r="I937" s="207">
        <f>I933*H937</f>
        <v>674124.27856868005</v>
      </c>
    </row>
    <row r="938" spans="2:9" ht="14.4" thickBot="1" x14ac:dyDescent="0.3">
      <c r="B938" s="196"/>
      <c r="C938" s="197"/>
      <c r="D938" s="193"/>
      <c r="E938" s="544" t="s">
        <v>90</v>
      </c>
      <c r="F938" s="545"/>
      <c r="G938" s="546"/>
      <c r="H938" s="209">
        <v>0.19</v>
      </c>
      <c r="I938" s="207">
        <f>H938*I937</f>
        <v>128083.61292804922</v>
      </c>
    </row>
    <row r="939" spans="2:9" ht="14.4" thickBot="1" x14ac:dyDescent="0.3">
      <c r="B939" s="196"/>
      <c r="C939" s="197"/>
      <c r="D939" s="193"/>
      <c r="E939" s="547" t="s">
        <v>91</v>
      </c>
      <c r="F939" s="548"/>
      <c r="G939" s="548"/>
      <c r="H939" s="548"/>
      <c r="I939" s="210">
        <f>ROUND(I933+I934,0)</f>
        <v>17520490</v>
      </c>
    </row>
    <row r="940" spans="2:9" x14ac:dyDescent="0.25">
      <c r="B940" s="196"/>
      <c r="C940" s="197"/>
      <c r="D940" s="193"/>
      <c r="E940" s="246"/>
      <c r="F940" s="149"/>
      <c r="G940" s="149"/>
      <c r="H940" s="149"/>
      <c r="I940" s="189"/>
    </row>
    <row r="941" spans="2:9" x14ac:dyDescent="0.25">
      <c r="B941" s="196"/>
      <c r="C941" s="197"/>
      <c r="D941" s="193"/>
      <c r="E941" s="211"/>
      <c r="F941" s="212"/>
      <c r="G941" s="212"/>
      <c r="H941" s="212"/>
      <c r="I941" s="213"/>
    </row>
    <row r="942" spans="2:9" x14ac:dyDescent="0.25">
      <c r="B942" s="191"/>
      <c r="C942" s="192"/>
      <c r="D942" s="193"/>
      <c r="E942" s="211"/>
      <c r="F942" s="194"/>
      <c r="G942" s="194"/>
      <c r="H942" s="194"/>
      <c r="I942" s="195"/>
    </row>
    <row r="943" spans="2:9" x14ac:dyDescent="0.25">
      <c r="B943" s="196" t="s">
        <v>81</v>
      </c>
      <c r="C943" s="197"/>
      <c r="D943" s="193"/>
      <c r="E943" s="211"/>
      <c r="F943" s="632" t="s">
        <v>82</v>
      </c>
      <c r="G943" s="632"/>
      <c r="H943" s="632"/>
      <c r="I943" s="633"/>
    </row>
    <row r="944" spans="2:9" ht="14.4" thickBot="1" x14ac:dyDescent="0.3">
      <c r="B944" s="181" t="s">
        <v>83</v>
      </c>
      <c r="C944" s="182"/>
      <c r="D944" s="183"/>
      <c r="E944" s="242"/>
      <c r="F944" s="570" t="s">
        <v>84</v>
      </c>
      <c r="G944" s="570"/>
      <c r="H944" s="570"/>
      <c r="I944" s="571"/>
    </row>
    <row r="945" spans="2:9" ht="14.4" thickBot="1" x14ac:dyDescent="0.3"/>
    <row r="946" spans="2:9" ht="14.25" customHeight="1" x14ac:dyDescent="0.25">
      <c r="B946" s="560" t="str">
        <f>+'[2]2- COMP BASICA'!$B$2</f>
        <v>REPARACIONES LOCATIVAS LABORATORIO GENETICA REGIONAL NOR OCCIDENTE DEL INSTITUTO NACIONAL DE MEDICINA LEGAL Y CIENCIAS FORENSES.</v>
      </c>
      <c r="C946" s="561"/>
      <c r="D946" s="561"/>
      <c r="E946" s="561"/>
      <c r="F946" s="561"/>
      <c r="G946" s="561"/>
      <c r="H946" s="271" t="s">
        <v>62</v>
      </c>
      <c r="I946" s="270" t="str">
        <f>+'[2]BASE DEL PRESUPUESTO'!$D$166</f>
        <v>MOBILIARIO</v>
      </c>
    </row>
    <row r="947" spans="2:9" x14ac:dyDescent="0.25">
      <c r="B947" s="562"/>
      <c r="C947" s="563"/>
      <c r="D947" s="563"/>
      <c r="E947" s="563"/>
      <c r="F947" s="563"/>
      <c r="G947" s="563"/>
      <c r="H947" s="269" t="s">
        <v>63</v>
      </c>
      <c r="I947" s="404" t="str">
        <f>+'[2]BASE DEL PRESUPUESTO'!$C$194</f>
        <v>12.28</v>
      </c>
    </row>
    <row r="948" spans="2:9" ht="24" customHeight="1" thickBot="1" x14ac:dyDescent="0.3">
      <c r="B948" s="267" t="s">
        <v>64</v>
      </c>
      <c r="C948" s="564" t="str">
        <f>+'[2]BASE DEL PRESUPUESTO'!$D$194</f>
        <v>Suministro e instalacion de GABINETE INFERIOR. Dimensiones: 84 x 45 x 82 cm (Ancho x Fondo x Alto) . AMPLIFICADOS</v>
      </c>
      <c r="D948" s="565"/>
      <c r="E948" s="565"/>
      <c r="F948" s="565"/>
      <c r="G948" s="565"/>
      <c r="H948" s="266" t="s">
        <v>65</v>
      </c>
      <c r="I948" s="265" t="str">
        <f>+'[2]BASE DEL PRESUPUESTO'!$E$194</f>
        <v>UND</v>
      </c>
    </row>
    <row r="949" spans="2:9" x14ac:dyDescent="0.25">
      <c r="B949" s="264"/>
      <c r="C949" s="129"/>
      <c r="D949" s="129"/>
      <c r="E949" s="263"/>
      <c r="F949" s="262"/>
      <c r="G949" s="129"/>
      <c r="H949" s="129"/>
      <c r="I949" s="144"/>
    </row>
    <row r="950" spans="2:9" ht="14.4" thickBot="1" x14ac:dyDescent="0.3">
      <c r="B950" s="128" t="s">
        <v>66</v>
      </c>
      <c r="C950" s="129"/>
      <c r="D950" s="129"/>
      <c r="E950" s="211"/>
      <c r="F950" s="249"/>
      <c r="G950" s="132"/>
      <c r="H950" s="132"/>
      <c r="I950" s="133"/>
    </row>
    <row r="951" spans="2:9" x14ac:dyDescent="0.25">
      <c r="B951" s="533" t="s">
        <v>11</v>
      </c>
      <c r="C951" s="534"/>
      <c r="D951" s="135" t="s">
        <v>65</v>
      </c>
      <c r="E951" s="255" t="s">
        <v>67</v>
      </c>
      <c r="F951" s="248" t="s">
        <v>68</v>
      </c>
      <c r="G951" s="534" t="s">
        <v>69</v>
      </c>
      <c r="H951" s="535"/>
      <c r="I951" s="138"/>
    </row>
    <row r="952" spans="2:9" ht="14.4" thickBot="1" x14ac:dyDescent="0.3">
      <c r="B952" s="568"/>
      <c r="C952" s="569"/>
      <c r="D952" s="145"/>
      <c r="E952" s="208"/>
      <c r="F952" s="256"/>
      <c r="G952" s="661"/>
      <c r="H952" s="662"/>
      <c r="I952" s="133"/>
    </row>
    <row r="953" spans="2:9" ht="14.4" thickBot="1" x14ac:dyDescent="0.3">
      <c r="B953" s="148"/>
      <c r="C953" s="132"/>
      <c r="D953" s="129"/>
      <c r="E953" s="211"/>
      <c r="F953" s="249"/>
      <c r="G953" s="655" t="s">
        <v>71</v>
      </c>
      <c r="H953" s="656"/>
      <c r="I953" s="150">
        <f>+SUM(G952:H952)</f>
        <v>0</v>
      </c>
    </row>
    <row r="954" spans="2:9" ht="14.4" thickBot="1" x14ac:dyDescent="0.3">
      <c r="B954" s="128" t="s">
        <v>72</v>
      </c>
      <c r="C954" s="132"/>
      <c r="D954" s="129"/>
      <c r="E954" s="211"/>
      <c r="F954" s="249"/>
      <c r="G954" s="261"/>
      <c r="H954" s="261"/>
      <c r="I954" s="151"/>
    </row>
    <row r="955" spans="2:9" ht="14.4" thickBot="1" x14ac:dyDescent="0.3">
      <c r="B955" s="629" t="s">
        <v>11</v>
      </c>
      <c r="C955" s="630"/>
      <c r="D955" s="287" t="s">
        <v>65</v>
      </c>
      <c r="E955" s="518" t="s">
        <v>67</v>
      </c>
      <c r="F955" s="517" t="s">
        <v>68</v>
      </c>
      <c r="G955" s="826" t="s">
        <v>162</v>
      </c>
      <c r="H955" s="827"/>
      <c r="I955" s="152"/>
    </row>
    <row r="956" spans="2:9" s="389" customFormat="1" ht="13.95" customHeight="1" x14ac:dyDescent="0.25">
      <c r="B956" s="886" t="s">
        <v>165</v>
      </c>
      <c r="C956" s="887"/>
      <c r="D956" s="516" t="s">
        <v>85</v>
      </c>
      <c r="E956" s="515">
        <v>1</v>
      </c>
      <c r="F956" s="514">
        <v>1283099.8347780821</v>
      </c>
      <c r="G956" s="888">
        <f>+F956*0.19</f>
        <v>243788.96860783559</v>
      </c>
      <c r="H956" s="889"/>
      <c r="I956" s="513"/>
    </row>
    <row r="957" spans="2:9" ht="14.4" thickBot="1" x14ac:dyDescent="0.3">
      <c r="B957" s="605"/>
      <c r="C957" s="606"/>
      <c r="D957" s="278"/>
      <c r="E957" s="237"/>
      <c r="F957" s="294"/>
      <c r="G957" s="824"/>
      <c r="H957" s="825"/>
      <c r="I957" s="259"/>
    </row>
    <row r="958" spans="2:9" ht="14.4" thickBot="1" x14ac:dyDescent="0.3">
      <c r="B958" s="148"/>
      <c r="C958" s="132"/>
      <c r="D958" s="129"/>
      <c r="E958" s="211"/>
      <c r="F958" s="249"/>
      <c r="G958" s="554" t="s">
        <v>71</v>
      </c>
      <c r="H958" s="555"/>
      <c r="I958" s="150">
        <f>+SUM(F956:H956)</f>
        <v>1526888.8033859176</v>
      </c>
    </row>
    <row r="959" spans="2:9" ht="14.4" thickBot="1" x14ac:dyDescent="0.3">
      <c r="B959" s="128" t="s">
        <v>74</v>
      </c>
      <c r="C959" s="132"/>
      <c r="D959" s="129"/>
      <c r="E959" s="211"/>
      <c r="F959" s="249"/>
      <c r="G959" s="132"/>
      <c r="H959" s="132"/>
      <c r="I959" s="151"/>
    </row>
    <row r="960" spans="2:9" x14ac:dyDescent="0.25">
      <c r="B960" s="629" t="s">
        <v>11</v>
      </c>
      <c r="C960" s="630"/>
      <c r="D960" s="275" t="s">
        <v>65</v>
      </c>
      <c r="E960" s="512" t="s">
        <v>75</v>
      </c>
      <c r="F960" s="275" t="s">
        <v>76</v>
      </c>
      <c r="G960" s="630" t="s">
        <v>77</v>
      </c>
      <c r="H960" s="631"/>
      <c r="I960" s="162"/>
    </row>
    <row r="961" spans="2:9" ht="14.4" thickBot="1" x14ac:dyDescent="0.3">
      <c r="B961" s="579"/>
      <c r="C961" s="580"/>
      <c r="D961" s="145"/>
      <c r="E961" s="247"/>
      <c r="F961" s="171"/>
      <c r="G961" s="816"/>
      <c r="H961" s="817"/>
      <c r="I961" s="151"/>
    </row>
    <row r="962" spans="2:9" ht="14.4" thickBot="1" x14ac:dyDescent="0.3">
      <c r="B962" s="169"/>
      <c r="C962" s="132"/>
      <c r="D962" s="129"/>
      <c r="E962" s="211"/>
      <c r="F962" s="249"/>
      <c r="G962" s="554" t="s">
        <v>71</v>
      </c>
      <c r="H962" s="555"/>
      <c r="I962" s="150">
        <f>+SUM(G961:H961)</f>
        <v>0</v>
      </c>
    </row>
    <row r="963" spans="2:9" ht="14.4" thickBot="1" x14ac:dyDescent="0.3">
      <c r="B963" s="128" t="s">
        <v>79</v>
      </c>
      <c r="C963" s="160"/>
      <c r="D963" s="129"/>
      <c r="E963" s="211"/>
      <c r="F963" s="249"/>
      <c r="G963" s="132"/>
      <c r="H963" s="132"/>
      <c r="I963" s="151"/>
    </row>
    <row r="964" spans="2:9" x14ac:dyDescent="0.25">
      <c r="B964" s="533" t="s">
        <v>11</v>
      </c>
      <c r="C964" s="534"/>
      <c r="D964" s="135" t="s">
        <v>65</v>
      </c>
      <c r="E964" s="248" t="s">
        <v>75</v>
      </c>
      <c r="F964" s="135" t="s">
        <v>76</v>
      </c>
      <c r="G964" s="534" t="s">
        <v>77</v>
      </c>
      <c r="H964" s="535"/>
      <c r="I964" s="162"/>
    </row>
    <row r="965" spans="2:9" ht="14.4" thickBot="1" x14ac:dyDescent="0.3">
      <c r="B965" s="576"/>
      <c r="C965" s="577"/>
      <c r="D965" s="166"/>
      <c r="E965" s="251"/>
      <c r="F965" s="250"/>
      <c r="G965" s="577"/>
      <c r="H965" s="578"/>
      <c r="I965" s="151"/>
    </row>
    <row r="966" spans="2:9" ht="14.4" thickBot="1" x14ac:dyDescent="0.3">
      <c r="B966" s="172"/>
      <c r="C966" s="173"/>
      <c r="D966" s="174"/>
      <c r="E966" s="246"/>
      <c r="F966" s="245"/>
      <c r="G966" s="593" t="s">
        <v>71</v>
      </c>
      <c r="H966" s="594"/>
      <c r="I966" s="150">
        <f>+SUM(G965)</f>
        <v>0</v>
      </c>
    </row>
    <row r="967" spans="2:9" ht="14.4" thickBot="1" x14ac:dyDescent="0.3">
      <c r="B967" s="148"/>
      <c r="C967" s="132"/>
      <c r="D967" s="129"/>
      <c r="E967" s="244"/>
      <c r="F967" s="243"/>
      <c r="G967" s="132"/>
      <c r="H967" s="179"/>
      <c r="I967" s="180"/>
    </row>
    <row r="968" spans="2:9" ht="14.4" thickBot="1" x14ac:dyDescent="0.3">
      <c r="B968" s="181"/>
      <c r="C968" s="182"/>
      <c r="D968" s="183"/>
      <c r="E968" s="217"/>
      <c r="F968" s="601" t="s">
        <v>80</v>
      </c>
      <c r="G968" s="601"/>
      <c r="H968" s="602"/>
      <c r="I968" s="511">
        <f>+(SUM(I953:I966))</f>
        <v>1526888.8033859176</v>
      </c>
    </row>
    <row r="969" spans="2:9" ht="15.6" customHeight="1" thickBot="1" x14ac:dyDescent="0.3">
      <c r="B969" s="186"/>
      <c r="C969" s="187"/>
      <c r="D969" s="188"/>
      <c r="E969" s="549" t="s">
        <v>86</v>
      </c>
      <c r="F969" s="550"/>
      <c r="G969" s="550"/>
      <c r="H969" s="550"/>
      <c r="I969" s="203">
        <f>+SUM(I970:I973)</f>
        <v>457303.19661408232</v>
      </c>
    </row>
    <row r="970" spans="2:9" x14ac:dyDescent="0.25">
      <c r="B970" s="196"/>
      <c r="C970" s="197"/>
      <c r="D970" s="193"/>
      <c r="E970" s="551" t="s">
        <v>87</v>
      </c>
      <c r="F970" s="552"/>
      <c r="G970" s="553"/>
      <c r="H970" s="204">
        <v>0.23</v>
      </c>
      <c r="I970" s="205">
        <f>I968*H970</f>
        <v>351184.42477876105</v>
      </c>
    </row>
    <row r="971" spans="2:9" x14ac:dyDescent="0.25">
      <c r="B971" s="196"/>
      <c r="C971" s="197"/>
      <c r="D971" s="193"/>
      <c r="E971" s="521" t="s">
        <v>88</v>
      </c>
      <c r="F971" s="522"/>
      <c r="G971" s="523"/>
      <c r="H971" s="206">
        <v>0.01</v>
      </c>
      <c r="I971" s="207">
        <f>I968*H971</f>
        <v>15268.888033859175</v>
      </c>
    </row>
    <row r="972" spans="2:9" x14ac:dyDescent="0.25">
      <c r="B972" s="196"/>
      <c r="C972" s="197"/>
      <c r="D972" s="193"/>
      <c r="E972" s="521" t="s">
        <v>89</v>
      </c>
      <c r="F972" s="522"/>
      <c r="G972" s="523"/>
      <c r="H972" s="206">
        <v>0.05</v>
      </c>
      <c r="I972" s="207">
        <f>I968*H972</f>
        <v>76344.440169295878</v>
      </c>
    </row>
    <row r="973" spans="2:9" ht="14.4" thickBot="1" x14ac:dyDescent="0.3">
      <c r="B973" s="196"/>
      <c r="C973" s="197"/>
      <c r="D973" s="193"/>
      <c r="E973" s="544" t="s">
        <v>90</v>
      </c>
      <c r="F973" s="545"/>
      <c r="G973" s="546"/>
      <c r="H973" s="209">
        <v>0.19</v>
      </c>
      <c r="I973" s="207">
        <f>H973*I972</f>
        <v>14505.443632166218</v>
      </c>
    </row>
    <row r="974" spans="2:9" ht="14.4" thickBot="1" x14ac:dyDescent="0.3">
      <c r="B974" s="196"/>
      <c r="C974" s="197"/>
      <c r="D974" s="193"/>
      <c r="E974" s="547" t="s">
        <v>91</v>
      </c>
      <c r="F974" s="548"/>
      <c r="G974" s="548"/>
      <c r="H974" s="548"/>
      <c r="I974" s="210">
        <f>ROUND(I968+I969,0)</f>
        <v>1984192</v>
      </c>
    </row>
    <row r="975" spans="2:9" x14ac:dyDescent="0.25">
      <c r="B975" s="196"/>
      <c r="C975" s="197"/>
      <c r="D975" s="193"/>
      <c r="E975" s="246"/>
      <c r="F975" s="149"/>
      <c r="G975" s="149"/>
      <c r="H975" s="149"/>
      <c r="I975" s="189"/>
    </row>
    <row r="976" spans="2:9" x14ac:dyDescent="0.25">
      <c r="B976" s="196"/>
      <c r="C976" s="197"/>
      <c r="D976" s="193"/>
      <c r="E976" s="211"/>
      <c r="F976" s="212"/>
      <c r="G976" s="212"/>
      <c r="H976" s="212"/>
      <c r="I976" s="213"/>
    </row>
    <row r="977" spans="2:9" x14ac:dyDescent="0.25">
      <c r="B977" s="191"/>
      <c r="C977" s="192"/>
      <c r="D977" s="193"/>
      <c r="E977" s="211"/>
      <c r="F977" s="194"/>
      <c r="G977" s="194"/>
      <c r="H977" s="194"/>
      <c r="I977" s="195"/>
    </row>
    <row r="978" spans="2:9" x14ac:dyDescent="0.25">
      <c r="B978" s="196" t="s">
        <v>81</v>
      </c>
      <c r="C978" s="197"/>
      <c r="D978" s="193"/>
      <c r="E978" s="211"/>
      <c r="F978" s="632" t="s">
        <v>82</v>
      </c>
      <c r="G978" s="632"/>
      <c r="H978" s="632"/>
      <c r="I978" s="633"/>
    </row>
    <row r="979" spans="2:9" ht="14.4" thickBot="1" x14ac:dyDescent="0.3">
      <c r="B979" s="181" t="s">
        <v>83</v>
      </c>
      <c r="C979" s="182"/>
      <c r="D979" s="183"/>
      <c r="E979" s="242"/>
      <c r="F979" s="570" t="s">
        <v>84</v>
      </c>
      <c r="G979" s="570"/>
      <c r="H979" s="570"/>
      <c r="I979" s="571"/>
    </row>
    <row r="980" spans="2:9" ht="14.4" thickBot="1" x14ac:dyDescent="0.3"/>
    <row r="981" spans="2:9" ht="14.25" customHeight="1" x14ac:dyDescent="0.25">
      <c r="B981" s="560" t="str">
        <f>+'[2]2- COMP BASICA'!$B$2</f>
        <v>REPARACIONES LOCATIVAS LABORATORIO GENETICA REGIONAL NOR OCCIDENTE DEL INSTITUTO NACIONAL DE MEDICINA LEGAL Y CIENCIAS FORENSES.</v>
      </c>
      <c r="C981" s="561"/>
      <c r="D981" s="561"/>
      <c r="E981" s="561"/>
      <c r="F981" s="561"/>
      <c r="G981" s="561"/>
      <c r="H981" s="271" t="s">
        <v>62</v>
      </c>
      <c r="I981" s="270" t="str">
        <f>+'[2]BASE DEL PRESUPUESTO'!$D$166</f>
        <v>MOBILIARIO</v>
      </c>
    </row>
    <row r="982" spans="2:9" x14ac:dyDescent="0.25">
      <c r="B982" s="562"/>
      <c r="C982" s="563"/>
      <c r="D982" s="563"/>
      <c r="E982" s="563"/>
      <c r="F982" s="563"/>
      <c r="G982" s="563"/>
      <c r="H982" s="269" t="s">
        <v>63</v>
      </c>
      <c r="I982" s="404" t="str">
        <f>+'[2]BASE DEL PRESUPUESTO'!$C$195</f>
        <v>12.29</v>
      </c>
    </row>
    <row r="983" spans="2:9" ht="24" customHeight="1" thickBot="1" x14ac:dyDescent="0.3">
      <c r="B983" s="267" t="s">
        <v>64</v>
      </c>
      <c r="C983" s="564" t="str">
        <f>+'[2]BASE DEL PRESUPUESTO'!$D$195</f>
        <v>Suministro e instalacion de GABINETE INFERIOR. Dimensiones: 97 x 45 x 82 cm (Ancho x Fondo x Alto). AMPLIFICADOS</v>
      </c>
      <c r="D983" s="565"/>
      <c r="E983" s="565"/>
      <c r="F983" s="565"/>
      <c r="G983" s="565"/>
      <c r="H983" s="266" t="s">
        <v>65</v>
      </c>
      <c r="I983" s="265" t="str">
        <f>+'[2]BASE DEL PRESUPUESTO'!$E$195</f>
        <v>UND</v>
      </c>
    </row>
    <row r="984" spans="2:9" x14ac:dyDescent="0.25">
      <c r="B984" s="264"/>
      <c r="C984" s="129"/>
      <c r="D984" s="129"/>
      <c r="E984" s="263"/>
      <c r="F984" s="262"/>
      <c r="G984" s="129"/>
      <c r="H984" s="129"/>
      <c r="I984" s="144"/>
    </row>
    <row r="985" spans="2:9" ht="14.4" thickBot="1" x14ac:dyDescent="0.3">
      <c r="B985" s="128" t="s">
        <v>66</v>
      </c>
      <c r="C985" s="129"/>
      <c r="D985" s="129"/>
      <c r="E985" s="211"/>
      <c r="F985" s="249"/>
      <c r="G985" s="132"/>
      <c r="H985" s="132"/>
      <c r="I985" s="133"/>
    </row>
    <row r="986" spans="2:9" x14ac:dyDescent="0.25">
      <c r="B986" s="533" t="s">
        <v>11</v>
      </c>
      <c r="C986" s="534"/>
      <c r="D986" s="135" t="s">
        <v>65</v>
      </c>
      <c r="E986" s="255" t="s">
        <v>67</v>
      </c>
      <c r="F986" s="248" t="s">
        <v>68</v>
      </c>
      <c r="G986" s="534" t="s">
        <v>69</v>
      </c>
      <c r="H986" s="535"/>
      <c r="I986" s="138"/>
    </row>
    <row r="987" spans="2:9" ht="14.4" thickBot="1" x14ac:dyDescent="0.3">
      <c r="B987" s="568"/>
      <c r="C987" s="569"/>
      <c r="D987" s="145"/>
      <c r="E987" s="208"/>
      <c r="F987" s="256"/>
      <c r="G987" s="661"/>
      <c r="H987" s="662"/>
      <c r="I987" s="133"/>
    </row>
    <row r="988" spans="2:9" ht="14.4" thickBot="1" x14ac:dyDescent="0.3">
      <c r="B988" s="148"/>
      <c r="C988" s="132"/>
      <c r="D988" s="129"/>
      <c r="E988" s="211"/>
      <c r="F988" s="249"/>
      <c r="G988" s="655" t="s">
        <v>71</v>
      </c>
      <c r="H988" s="656"/>
      <c r="I988" s="150">
        <f>+SUM(G987:H987)</f>
        <v>0</v>
      </c>
    </row>
    <row r="989" spans="2:9" ht="14.4" thickBot="1" x14ac:dyDescent="0.3">
      <c r="B989" s="128" t="s">
        <v>72</v>
      </c>
      <c r="C989" s="132"/>
      <c r="D989" s="129"/>
      <c r="E989" s="211"/>
      <c r="F989" s="249"/>
      <c r="G989" s="261"/>
      <c r="H989" s="261"/>
      <c r="I989" s="151"/>
    </row>
    <row r="990" spans="2:9" ht="14.4" thickBot="1" x14ac:dyDescent="0.3">
      <c r="B990" s="629" t="s">
        <v>11</v>
      </c>
      <c r="C990" s="630"/>
      <c r="D990" s="287" t="s">
        <v>65</v>
      </c>
      <c r="E990" s="518" t="s">
        <v>67</v>
      </c>
      <c r="F990" s="517" t="s">
        <v>68</v>
      </c>
      <c r="G990" s="826" t="s">
        <v>162</v>
      </c>
      <c r="H990" s="827"/>
      <c r="I990" s="152"/>
    </row>
    <row r="991" spans="2:9" s="389" customFormat="1" ht="13.95" customHeight="1" x14ac:dyDescent="0.25">
      <c r="B991" s="886" t="s">
        <v>165</v>
      </c>
      <c r="C991" s="887"/>
      <c r="D991" s="516" t="s">
        <v>85</v>
      </c>
      <c r="E991" s="515">
        <v>1</v>
      </c>
      <c r="F991" s="514">
        <v>1425979.6107746679</v>
      </c>
      <c r="G991" s="888">
        <f>+F991*0.19</f>
        <v>270936.1260471869</v>
      </c>
      <c r="H991" s="889"/>
      <c r="I991" s="513"/>
    </row>
    <row r="992" spans="2:9" ht="14.4" thickBot="1" x14ac:dyDescent="0.3">
      <c r="B992" s="605"/>
      <c r="C992" s="606"/>
      <c r="D992" s="278"/>
      <c r="E992" s="237"/>
      <c r="F992" s="294"/>
      <c r="G992" s="824"/>
      <c r="H992" s="825"/>
      <c r="I992" s="259"/>
    </row>
    <row r="993" spans="2:9" ht="14.4" thickBot="1" x14ac:dyDescent="0.3">
      <c r="B993" s="148"/>
      <c r="C993" s="132"/>
      <c r="D993" s="129"/>
      <c r="E993" s="211"/>
      <c r="F993" s="249"/>
      <c r="G993" s="554" t="s">
        <v>71</v>
      </c>
      <c r="H993" s="555"/>
      <c r="I993" s="150">
        <f>+SUM(F991:H991)</f>
        <v>1696915.736821855</v>
      </c>
    </row>
    <row r="994" spans="2:9" ht="14.4" thickBot="1" x14ac:dyDescent="0.3">
      <c r="B994" s="128" t="s">
        <v>74</v>
      </c>
      <c r="C994" s="132"/>
      <c r="D994" s="129"/>
      <c r="E994" s="211"/>
      <c r="F994" s="249"/>
      <c r="G994" s="132"/>
      <c r="H994" s="132"/>
      <c r="I994" s="151"/>
    </row>
    <row r="995" spans="2:9" x14ac:dyDescent="0.25">
      <c r="B995" s="629" t="s">
        <v>11</v>
      </c>
      <c r="C995" s="630"/>
      <c r="D995" s="275" t="s">
        <v>65</v>
      </c>
      <c r="E995" s="512" t="s">
        <v>75</v>
      </c>
      <c r="F995" s="275" t="s">
        <v>76</v>
      </c>
      <c r="G995" s="630" t="s">
        <v>77</v>
      </c>
      <c r="H995" s="631"/>
      <c r="I995" s="162"/>
    </row>
    <row r="996" spans="2:9" ht="14.4" thickBot="1" x14ac:dyDescent="0.3">
      <c r="B996" s="579"/>
      <c r="C996" s="580"/>
      <c r="D996" s="145"/>
      <c r="E996" s="247"/>
      <c r="F996" s="171"/>
      <c r="G996" s="816"/>
      <c r="H996" s="817"/>
      <c r="I996" s="151"/>
    </row>
    <row r="997" spans="2:9" ht="14.4" thickBot="1" x14ac:dyDescent="0.3">
      <c r="B997" s="169"/>
      <c r="C997" s="132"/>
      <c r="D997" s="129"/>
      <c r="E997" s="211"/>
      <c r="F997" s="249"/>
      <c r="G997" s="554" t="s">
        <v>71</v>
      </c>
      <c r="H997" s="555"/>
      <c r="I997" s="150">
        <f>+SUM(G996:H996)</f>
        <v>0</v>
      </c>
    </row>
    <row r="998" spans="2:9" ht="14.4" thickBot="1" x14ac:dyDescent="0.3">
      <c r="B998" s="128" t="s">
        <v>79</v>
      </c>
      <c r="C998" s="160"/>
      <c r="D998" s="129"/>
      <c r="E998" s="211"/>
      <c r="F998" s="249"/>
      <c r="G998" s="132"/>
      <c r="H998" s="132"/>
      <c r="I998" s="151"/>
    </row>
    <row r="999" spans="2:9" x14ac:dyDescent="0.25">
      <c r="B999" s="533" t="s">
        <v>11</v>
      </c>
      <c r="C999" s="534"/>
      <c r="D999" s="135" t="s">
        <v>65</v>
      </c>
      <c r="E999" s="248" t="s">
        <v>75</v>
      </c>
      <c r="F999" s="135" t="s">
        <v>76</v>
      </c>
      <c r="G999" s="534" t="s">
        <v>77</v>
      </c>
      <c r="H999" s="535"/>
      <c r="I999" s="162"/>
    </row>
    <row r="1000" spans="2:9" ht="14.4" thickBot="1" x14ac:dyDescent="0.3">
      <c r="B1000" s="576"/>
      <c r="C1000" s="577"/>
      <c r="D1000" s="166"/>
      <c r="E1000" s="251"/>
      <c r="F1000" s="250"/>
      <c r="G1000" s="577"/>
      <c r="H1000" s="578"/>
      <c r="I1000" s="151"/>
    </row>
    <row r="1001" spans="2:9" ht="14.4" thickBot="1" x14ac:dyDescent="0.3">
      <c r="B1001" s="172"/>
      <c r="C1001" s="173"/>
      <c r="D1001" s="174"/>
      <c r="E1001" s="246"/>
      <c r="F1001" s="245"/>
      <c r="G1001" s="593" t="s">
        <v>71</v>
      </c>
      <c r="H1001" s="594"/>
      <c r="I1001" s="150">
        <f>+SUM(G1000)</f>
        <v>0</v>
      </c>
    </row>
    <row r="1002" spans="2:9" ht="14.4" thickBot="1" x14ac:dyDescent="0.3">
      <c r="B1002" s="148"/>
      <c r="C1002" s="132"/>
      <c r="D1002" s="129"/>
      <c r="E1002" s="244"/>
      <c r="F1002" s="243"/>
      <c r="G1002" s="132"/>
      <c r="H1002" s="179"/>
      <c r="I1002" s="180"/>
    </row>
    <row r="1003" spans="2:9" ht="14.4" thickBot="1" x14ac:dyDescent="0.3">
      <c r="B1003" s="181"/>
      <c r="C1003" s="182"/>
      <c r="D1003" s="183"/>
      <c r="E1003" s="217"/>
      <c r="F1003" s="601" t="s">
        <v>80</v>
      </c>
      <c r="G1003" s="601"/>
      <c r="H1003" s="602"/>
      <c r="I1003" s="511">
        <f>+SUM(I988:I1001)</f>
        <v>1696915.736821855</v>
      </c>
    </row>
    <row r="1004" spans="2:9" ht="15.6" customHeight="1" thickBot="1" x14ac:dyDescent="0.3">
      <c r="B1004" s="186"/>
      <c r="C1004" s="187"/>
      <c r="D1004" s="188"/>
      <c r="E1004" s="549" t="s">
        <v>86</v>
      </c>
      <c r="F1004" s="550"/>
      <c r="G1004" s="550"/>
      <c r="H1004" s="550"/>
      <c r="I1004" s="203">
        <f>+SUM(I1005:I1008)</f>
        <v>508226.26317814551</v>
      </c>
    </row>
    <row r="1005" spans="2:9" x14ac:dyDescent="0.25">
      <c r="B1005" s="196"/>
      <c r="C1005" s="197"/>
      <c r="D1005" s="193"/>
      <c r="E1005" s="551" t="s">
        <v>87</v>
      </c>
      <c r="F1005" s="552"/>
      <c r="G1005" s="553"/>
      <c r="H1005" s="204">
        <v>0.23</v>
      </c>
      <c r="I1005" s="205">
        <f>I1003*H1005</f>
        <v>390290.61946902663</v>
      </c>
    </row>
    <row r="1006" spans="2:9" x14ac:dyDescent="0.25">
      <c r="B1006" s="196"/>
      <c r="C1006" s="197"/>
      <c r="D1006" s="193"/>
      <c r="E1006" s="521" t="s">
        <v>88</v>
      </c>
      <c r="F1006" s="522"/>
      <c r="G1006" s="523"/>
      <c r="H1006" s="206">
        <v>0.01</v>
      </c>
      <c r="I1006" s="207">
        <f>I1003*H1006</f>
        <v>16969.157368218548</v>
      </c>
    </row>
    <row r="1007" spans="2:9" x14ac:dyDescent="0.25">
      <c r="B1007" s="196"/>
      <c r="C1007" s="197"/>
      <c r="D1007" s="193"/>
      <c r="E1007" s="521" t="s">
        <v>89</v>
      </c>
      <c r="F1007" s="522"/>
      <c r="G1007" s="523"/>
      <c r="H1007" s="206">
        <v>0.05</v>
      </c>
      <c r="I1007" s="207">
        <f>I1003*H1007</f>
        <v>84845.786841092748</v>
      </c>
    </row>
    <row r="1008" spans="2:9" ht="14.4" thickBot="1" x14ac:dyDescent="0.3">
      <c r="B1008" s="196"/>
      <c r="C1008" s="197"/>
      <c r="D1008" s="193"/>
      <c r="E1008" s="544" t="s">
        <v>90</v>
      </c>
      <c r="F1008" s="545"/>
      <c r="G1008" s="546"/>
      <c r="H1008" s="209">
        <v>0.19</v>
      </c>
      <c r="I1008" s="207">
        <f>H1008*I1007</f>
        <v>16120.699499807622</v>
      </c>
    </row>
    <row r="1009" spans="2:9" ht="14.4" thickBot="1" x14ac:dyDescent="0.3">
      <c r="B1009" s="196"/>
      <c r="C1009" s="197"/>
      <c r="D1009" s="193"/>
      <c r="E1009" s="547" t="s">
        <v>91</v>
      </c>
      <c r="F1009" s="548"/>
      <c r="G1009" s="548"/>
      <c r="H1009" s="548"/>
      <c r="I1009" s="210">
        <f>ROUND(I1003+I1004,0)</f>
        <v>2205142</v>
      </c>
    </row>
    <row r="1010" spans="2:9" x14ac:dyDescent="0.25">
      <c r="B1010" s="196"/>
      <c r="C1010" s="197"/>
      <c r="D1010" s="193"/>
      <c r="E1010" s="246"/>
      <c r="F1010" s="149"/>
      <c r="G1010" s="149"/>
      <c r="H1010" s="149"/>
      <c r="I1010" s="189"/>
    </row>
    <row r="1011" spans="2:9" x14ac:dyDescent="0.25">
      <c r="B1011" s="196"/>
      <c r="C1011" s="197"/>
      <c r="D1011" s="193"/>
      <c r="E1011" s="211"/>
      <c r="F1011" s="212"/>
      <c r="G1011" s="212"/>
      <c r="H1011" s="212"/>
      <c r="I1011" s="213"/>
    </row>
    <row r="1012" spans="2:9" x14ac:dyDescent="0.25">
      <c r="B1012" s="191"/>
      <c r="C1012" s="192"/>
      <c r="D1012" s="193"/>
      <c r="E1012" s="211"/>
      <c r="F1012" s="194"/>
      <c r="G1012" s="194"/>
      <c r="H1012" s="194"/>
      <c r="I1012" s="195"/>
    </row>
    <row r="1013" spans="2:9" x14ac:dyDescent="0.25">
      <c r="B1013" s="196" t="s">
        <v>81</v>
      </c>
      <c r="C1013" s="197"/>
      <c r="D1013" s="193"/>
      <c r="E1013" s="211"/>
      <c r="F1013" s="632" t="s">
        <v>82</v>
      </c>
      <c r="G1013" s="632"/>
      <c r="H1013" s="632"/>
      <c r="I1013" s="633"/>
    </row>
    <row r="1014" spans="2:9" ht="14.4" thickBot="1" x14ac:dyDescent="0.3">
      <c r="B1014" s="181" t="s">
        <v>83</v>
      </c>
      <c r="C1014" s="182"/>
      <c r="D1014" s="183"/>
      <c r="E1014" s="242"/>
      <c r="F1014" s="570" t="s">
        <v>84</v>
      </c>
      <c r="G1014" s="570"/>
      <c r="H1014" s="570"/>
      <c r="I1014" s="571"/>
    </row>
    <row r="1015" spans="2:9" ht="14.4" thickBot="1" x14ac:dyDescent="0.3"/>
    <row r="1016" spans="2:9" ht="14.25" customHeight="1" x14ac:dyDescent="0.25">
      <c r="B1016" s="560" t="str">
        <f>+'[2]2- COMP BASICA'!$B$2</f>
        <v>REPARACIONES LOCATIVAS LABORATORIO GENETICA REGIONAL NOR OCCIDENTE DEL INSTITUTO NACIONAL DE MEDICINA LEGAL Y CIENCIAS FORENSES.</v>
      </c>
      <c r="C1016" s="561"/>
      <c r="D1016" s="561"/>
      <c r="E1016" s="561"/>
      <c r="F1016" s="561"/>
      <c r="G1016" s="561"/>
      <c r="H1016" s="271" t="s">
        <v>62</v>
      </c>
      <c r="I1016" s="270" t="str">
        <f>+'[2]BASE DEL PRESUPUESTO'!$D$166</f>
        <v>MOBILIARIO</v>
      </c>
    </row>
    <row r="1017" spans="2:9" x14ac:dyDescent="0.25">
      <c r="B1017" s="562"/>
      <c r="C1017" s="563"/>
      <c r="D1017" s="563"/>
      <c r="E1017" s="563"/>
      <c r="F1017" s="563"/>
      <c r="G1017" s="563"/>
      <c r="H1017" s="269" t="s">
        <v>63</v>
      </c>
      <c r="I1017" s="404" t="str">
        <f>+'[2]BASE DEL PRESUPUESTO'!$C$196</f>
        <v>12.30</v>
      </c>
    </row>
    <row r="1018" spans="2:9" ht="24" customHeight="1" thickBot="1" x14ac:dyDescent="0.3">
      <c r="B1018" s="267" t="s">
        <v>64</v>
      </c>
      <c r="C1018" s="564" t="str">
        <f>+'[2]BASE DEL PRESUPUESTO'!$D$196</f>
        <v>Suministro e instalacion de MESÓN PERIMETRAL PARA LABORATORIO. Dimensiones: 210 x 70 x 90 cm (Ancho x Fondo x Alto). AMPLIFICADOS</v>
      </c>
      <c r="D1018" s="565"/>
      <c r="E1018" s="565"/>
      <c r="F1018" s="565"/>
      <c r="G1018" s="565"/>
      <c r="H1018" s="266" t="s">
        <v>65</v>
      </c>
      <c r="I1018" s="265" t="str">
        <f>+'[2]BASE DEL PRESUPUESTO'!$E$196</f>
        <v>UND</v>
      </c>
    </row>
    <row r="1019" spans="2:9" x14ac:dyDescent="0.25">
      <c r="B1019" s="264"/>
      <c r="C1019" s="129"/>
      <c r="D1019" s="129"/>
      <c r="E1019" s="263"/>
      <c r="F1019" s="262"/>
      <c r="G1019" s="129"/>
      <c r="H1019" s="129"/>
      <c r="I1019" s="144"/>
    </row>
    <row r="1020" spans="2:9" ht="14.4" thickBot="1" x14ac:dyDescent="0.3">
      <c r="B1020" s="128" t="s">
        <v>66</v>
      </c>
      <c r="C1020" s="129"/>
      <c r="D1020" s="129"/>
      <c r="E1020" s="211"/>
      <c r="F1020" s="249"/>
      <c r="G1020" s="132"/>
      <c r="H1020" s="132"/>
      <c r="I1020" s="133"/>
    </row>
    <row r="1021" spans="2:9" x14ac:dyDescent="0.25">
      <c r="B1021" s="533" t="s">
        <v>11</v>
      </c>
      <c r="C1021" s="534"/>
      <c r="D1021" s="135" t="s">
        <v>65</v>
      </c>
      <c r="E1021" s="255" t="s">
        <v>67</v>
      </c>
      <c r="F1021" s="248" t="s">
        <v>68</v>
      </c>
      <c r="G1021" s="534" t="s">
        <v>69</v>
      </c>
      <c r="H1021" s="535"/>
      <c r="I1021" s="138"/>
    </row>
    <row r="1022" spans="2:9" ht="14.4" thickBot="1" x14ac:dyDescent="0.3">
      <c r="B1022" s="568"/>
      <c r="C1022" s="569"/>
      <c r="D1022" s="145"/>
      <c r="E1022" s="208"/>
      <c r="F1022" s="256"/>
      <c r="G1022" s="661"/>
      <c r="H1022" s="662"/>
      <c r="I1022" s="133"/>
    </row>
    <row r="1023" spans="2:9" ht="14.4" thickBot="1" x14ac:dyDescent="0.3">
      <c r="B1023" s="148"/>
      <c r="C1023" s="132"/>
      <c r="D1023" s="129"/>
      <c r="E1023" s="211"/>
      <c r="F1023" s="249"/>
      <c r="G1023" s="655" t="s">
        <v>71</v>
      </c>
      <c r="H1023" s="656"/>
      <c r="I1023" s="150">
        <f>+SUM(G1022:H1022)</f>
        <v>0</v>
      </c>
    </row>
    <row r="1024" spans="2:9" ht="14.4" thickBot="1" x14ac:dyDescent="0.3">
      <c r="B1024" s="128" t="s">
        <v>72</v>
      </c>
      <c r="C1024" s="132"/>
      <c r="D1024" s="129"/>
      <c r="E1024" s="211"/>
      <c r="F1024" s="249"/>
      <c r="G1024" s="261"/>
      <c r="H1024" s="261"/>
      <c r="I1024" s="151"/>
    </row>
    <row r="1025" spans="2:9" ht="14.4" thickBot="1" x14ac:dyDescent="0.3">
      <c r="B1025" s="629" t="s">
        <v>11</v>
      </c>
      <c r="C1025" s="630"/>
      <c r="D1025" s="287" t="s">
        <v>65</v>
      </c>
      <c r="E1025" s="518" t="s">
        <v>67</v>
      </c>
      <c r="F1025" s="517" t="s">
        <v>68</v>
      </c>
      <c r="G1025" s="826" t="s">
        <v>162</v>
      </c>
      <c r="H1025" s="827"/>
      <c r="I1025" s="152"/>
    </row>
    <row r="1026" spans="2:9" s="389" customFormat="1" ht="13.95" customHeight="1" x14ac:dyDescent="0.25">
      <c r="B1026" s="886" t="s">
        <v>163</v>
      </c>
      <c r="C1026" s="887"/>
      <c r="D1026" s="516" t="s">
        <v>85</v>
      </c>
      <c r="E1026" s="515">
        <v>1</v>
      </c>
      <c r="F1026" s="514">
        <v>3652839.9740042244</v>
      </c>
      <c r="G1026" s="888">
        <f>+F1026*0.19</f>
        <v>694039.59506080265</v>
      </c>
      <c r="H1026" s="889"/>
      <c r="I1026" s="513"/>
    </row>
    <row r="1027" spans="2:9" ht="14.4" thickBot="1" x14ac:dyDescent="0.3">
      <c r="B1027" s="605"/>
      <c r="C1027" s="606"/>
      <c r="D1027" s="278"/>
      <c r="E1027" s="237"/>
      <c r="F1027" s="294"/>
      <c r="G1027" s="824"/>
      <c r="H1027" s="825"/>
      <c r="I1027" s="259"/>
    </row>
    <row r="1028" spans="2:9" ht="14.4" thickBot="1" x14ac:dyDescent="0.3">
      <c r="B1028" s="148"/>
      <c r="C1028" s="132"/>
      <c r="D1028" s="129"/>
      <c r="E1028" s="211"/>
      <c r="F1028" s="249"/>
      <c r="G1028" s="554" t="s">
        <v>71</v>
      </c>
      <c r="H1028" s="555"/>
      <c r="I1028" s="150">
        <f>+SUM(F1026:H1026)</f>
        <v>4346879.5690650269</v>
      </c>
    </row>
    <row r="1029" spans="2:9" ht="14.4" thickBot="1" x14ac:dyDescent="0.3">
      <c r="B1029" s="128" t="s">
        <v>74</v>
      </c>
      <c r="C1029" s="132"/>
      <c r="D1029" s="129"/>
      <c r="E1029" s="211"/>
      <c r="F1029" s="249"/>
      <c r="G1029" s="132"/>
      <c r="H1029" s="132"/>
      <c r="I1029" s="151"/>
    </row>
    <row r="1030" spans="2:9" x14ac:dyDescent="0.25">
      <c r="B1030" s="629" t="s">
        <v>11</v>
      </c>
      <c r="C1030" s="630"/>
      <c r="D1030" s="275" t="s">
        <v>65</v>
      </c>
      <c r="E1030" s="512" t="s">
        <v>75</v>
      </c>
      <c r="F1030" s="275" t="s">
        <v>76</v>
      </c>
      <c r="G1030" s="630" t="s">
        <v>77</v>
      </c>
      <c r="H1030" s="631"/>
      <c r="I1030" s="162"/>
    </row>
    <row r="1031" spans="2:9" ht="14.4" thickBot="1" x14ac:dyDescent="0.3">
      <c r="B1031" s="579"/>
      <c r="C1031" s="580"/>
      <c r="D1031" s="145"/>
      <c r="E1031" s="247"/>
      <c r="F1031" s="171"/>
      <c r="G1031" s="816"/>
      <c r="H1031" s="817"/>
      <c r="I1031" s="151"/>
    </row>
    <row r="1032" spans="2:9" ht="14.4" thickBot="1" x14ac:dyDescent="0.3">
      <c r="B1032" s="169"/>
      <c r="C1032" s="132"/>
      <c r="D1032" s="129"/>
      <c r="E1032" s="211"/>
      <c r="F1032" s="249"/>
      <c r="G1032" s="554" t="s">
        <v>71</v>
      </c>
      <c r="H1032" s="555"/>
      <c r="I1032" s="150">
        <f>+SUM(G1031:H1031)</f>
        <v>0</v>
      </c>
    </row>
    <row r="1033" spans="2:9" ht="14.4" thickBot="1" x14ac:dyDescent="0.3">
      <c r="B1033" s="128" t="s">
        <v>79</v>
      </c>
      <c r="C1033" s="160"/>
      <c r="D1033" s="129"/>
      <c r="E1033" s="211"/>
      <c r="F1033" s="249"/>
      <c r="G1033" s="132"/>
      <c r="H1033" s="132"/>
      <c r="I1033" s="151"/>
    </row>
    <row r="1034" spans="2:9" x14ac:dyDescent="0.25">
      <c r="B1034" s="533" t="s">
        <v>11</v>
      </c>
      <c r="C1034" s="534"/>
      <c r="D1034" s="135" t="s">
        <v>65</v>
      </c>
      <c r="E1034" s="248" t="s">
        <v>75</v>
      </c>
      <c r="F1034" s="135" t="s">
        <v>76</v>
      </c>
      <c r="G1034" s="534" t="s">
        <v>77</v>
      </c>
      <c r="H1034" s="535"/>
      <c r="I1034" s="162"/>
    </row>
    <row r="1035" spans="2:9" ht="14.4" thickBot="1" x14ac:dyDescent="0.3">
      <c r="B1035" s="576"/>
      <c r="C1035" s="577"/>
      <c r="D1035" s="166"/>
      <c r="E1035" s="251"/>
      <c r="F1035" s="250"/>
      <c r="G1035" s="577"/>
      <c r="H1035" s="578"/>
      <c r="I1035" s="151"/>
    </row>
    <row r="1036" spans="2:9" ht="14.4" thickBot="1" x14ac:dyDescent="0.3">
      <c r="B1036" s="172"/>
      <c r="C1036" s="173"/>
      <c r="D1036" s="174"/>
      <c r="E1036" s="246"/>
      <c r="F1036" s="245"/>
      <c r="G1036" s="593" t="s">
        <v>71</v>
      </c>
      <c r="H1036" s="594"/>
      <c r="I1036" s="150">
        <f>+SUM(G1035)</f>
        <v>0</v>
      </c>
    </row>
    <row r="1037" spans="2:9" ht="14.4" thickBot="1" x14ac:dyDescent="0.3">
      <c r="B1037" s="148"/>
      <c r="C1037" s="132"/>
      <c r="D1037" s="129"/>
      <c r="E1037" s="244"/>
      <c r="F1037" s="243"/>
      <c r="G1037" s="132"/>
      <c r="H1037" s="179"/>
      <c r="I1037" s="180"/>
    </row>
    <row r="1038" spans="2:9" ht="14.4" thickBot="1" x14ac:dyDescent="0.3">
      <c r="B1038" s="181"/>
      <c r="C1038" s="182"/>
      <c r="D1038" s="183"/>
      <c r="E1038" s="217"/>
      <c r="F1038" s="601" t="s">
        <v>80</v>
      </c>
      <c r="G1038" s="601"/>
      <c r="H1038" s="602"/>
      <c r="I1038" s="511">
        <f>+SUM(I1023:I1036)</f>
        <v>4346879.5690650269</v>
      </c>
    </row>
    <row r="1039" spans="2:9" ht="15.6" customHeight="1" thickBot="1" x14ac:dyDescent="0.3">
      <c r="B1039" s="186"/>
      <c r="C1039" s="187"/>
      <c r="D1039" s="188"/>
      <c r="E1039" s="549" t="s">
        <v>86</v>
      </c>
      <c r="F1039" s="550"/>
      <c r="G1039" s="550"/>
      <c r="H1039" s="550"/>
      <c r="I1039" s="203">
        <f>+SUM(I1040:I1043)</f>
        <v>1301890.4309349756</v>
      </c>
    </row>
    <row r="1040" spans="2:9" x14ac:dyDescent="0.25">
      <c r="B1040" s="196"/>
      <c r="C1040" s="197"/>
      <c r="D1040" s="193"/>
      <c r="E1040" s="551" t="s">
        <v>87</v>
      </c>
      <c r="F1040" s="552"/>
      <c r="G1040" s="553"/>
      <c r="H1040" s="204">
        <v>0.23</v>
      </c>
      <c r="I1040" s="205">
        <f>I1038*H1040</f>
        <v>999782.30088495626</v>
      </c>
    </row>
    <row r="1041" spans="2:9" x14ac:dyDescent="0.25">
      <c r="B1041" s="196"/>
      <c r="C1041" s="197"/>
      <c r="D1041" s="193"/>
      <c r="E1041" s="521" t="s">
        <v>88</v>
      </c>
      <c r="F1041" s="522"/>
      <c r="G1041" s="523"/>
      <c r="H1041" s="206">
        <v>0.01</v>
      </c>
      <c r="I1041" s="207">
        <f>I1038*H1041</f>
        <v>43468.795690650273</v>
      </c>
    </row>
    <row r="1042" spans="2:9" x14ac:dyDescent="0.25">
      <c r="B1042" s="196"/>
      <c r="C1042" s="197"/>
      <c r="D1042" s="193"/>
      <c r="E1042" s="521" t="s">
        <v>89</v>
      </c>
      <c r="F1042" s="522"/>
      <c r="G1042" s="523"/>
      <c r="H1042" s="206">
        <v>0.05</v>
      </c>
      <c r="I1042" s="207">
        <f>I1038*H1042</f>
        <v>217343.97845325136</v>
      </c>
    </row>
    <row r="1043" spans="2:9" ht="14.4" thickBot="1" x14ac:dyDescent="0.3">
      <c r="B1043" s="196"/>
      <c r="C1043" s="197"/>
      <c r="D1043" s="193"/>
      <c r="E1043" s="544" t="s">
        <v>90</v>
      </c>
      <c r="F1043" s="545"/>
      <c r="G1043" s="546"/>
      <c r="H1043" s="209">
        <v>0.19</v>
      </c>
      <c r="I1043" s="207">
        <f>H1043*I1042</f>
        <v>41295.355906117758</v>
      </c>
    </row>
    <row r="1044" spans="2:9" ht="14.4" thickBot="1" x14ac:dyDescent="0.3">
      <c r="B1044" s="196"/>
      <c r="C1044" s="197"/>
      <c r="D1044" s="193"/>
      <c r="E1044" s="547" t="s">
        <v>91</v>
      </c>
      <c r="F1044" s="548"/>
      <c r="G1044" s="548"/>
      <c r="H1044" s="548"/>
      <c r="I1044" s="210">
        <f>ROUND(I1038+I1039,0)</f>
        <v>5648770</v>
      </c>
    </row>
    <row r="1045" spans="2:9" x14ac:dyDescent="0.25">
      <c r="B1045" s="196"/>
      <c r="C1045" s="197"/>
      <c r="D1045" s="193"/>
      <c r="E1045" s="246"/>
      <c r="F1045" s="149"/>
      <c r="G1045" s="149"/>
      <c r="H1045" s="149"/>
      <c r="I1045" s="189"/>
    </row>
    <row r="1046" spans="2:9" x14ac:dyDescent="0.25">
      <c r="B1046" s="196"/>
      <c r="C1046" s="197"/>
      <c r="D1046" s="193"/>
      <c r="E1046" s="211"/>
      <c r="F1046" s="212"/>
      <c r="G1046" s="212"/>
      <c r="H1046" s="212"/>
      <c r="I1046" s="213"/>
    </row>
    <row r="1047" spans="2:9" x14ac:dyDescent="0.25">
      <c r="B1047" s="191"/>
      <c r="C1047" s="192"/>
      <c r="D1047" s="193"/>
      <c r="E1047" s="211"/>
      <c r="F1047" s="194"/>
      <c r="G1047" s="194"/>
      <c r="H1047" s="194"/>
      <c r="I1047" s="195"/>
    </row>
    <row r="1048" spans="2:9" x14ac:dyDescent="0.25">
      <c r="B1048" s="196" t="s">
        <v>81</v>
      </c>
      <c r="C1048" s="197"/>
      <c r="D1048" s="193"/>
      <c r="E1048" s="211"/>
      <c r="F1048" s="632" t="s">
        <v>82</v>
      </c>
      <c r="G1048" s="632"/>
      <c r="H1048" s="632"/>
      <c r="I1048" s="633"/>
    </row>
    <row r="1049" spans="2:9" ht="14.4" thickBot="1" x14ac:dyDescent="0.3">
      <c r="B1049" s="181" t="s">
        <v>83</v>
      </c>
      <c r="C1049" s="182"/>
      <c r="D1049" s="183"/>
      <c r="E1049" s="242"/>
      <c r="F1049" s="570" t="s">
        <v>84</v>
      </c>
      <c r="G1049" s="570"/>
      <c r="H1049" s="570"/>
      <c r="I1049" s="571"/>
    </row>
    <row r="1050" spans="2:9" ht="14.4" thickBot="1" x14ac:dyDescent="0.3"/>
    <row r="1051" spans="2:9" ht="14.25" customHeight="1" x14ac:dyDescent="0.25">
      <c r="B1051" s="560" t="str">
        <f>+'[2]2- COMP BASICA'!$B$2</f>
        <v>REPARACIONES LOCATIVAS LABORATORIO GENETICA REGIONAL NOR OCCIDENTE DEL INSTITUTO NACIONAL DE MEDICINA LEGAL Y CIENCIAS FORENSES.</v>
      </c>
      <c r="C1051" s="561"/>
      <c r="D1051" s="561"/>
      <c r="E1051" s="561"/>
      <c r="F1051" s="561"/>
      <c r="G1051" s="561"/>
      <c r="H1051" s="271" t="s">
        <v>62</v>
      </c>
      <c r="I1051" s="270" t="str">
        <f>+'[2]BASE DEL PRESUPUESTO'!$D$166</f>
        <v>MOBILIARIO</v>
      </c>
    </row>
    <row r="1052" spans="2:9" x14ac:dyDescent="0.25">
      <c r="B1052" s="562"/>
      <c r="C1052" s="563"/>
      <c r="D1052" s="563"/>
      <c r="E1052" s="563"/>
      <c r="F1052" s="563"/>
      <c r="G1052" s="563"/>
      <c r="H1052" s="269" t="s">
        <v>63</v>
      </c>
      <c r="I1052" s="404" t="str">
        <f>+'[2]BASE DEL PRESUPUESTO'!$C$197</f>
        <v>12.31</v>
      </c>
    </row>
    <row r="1053" spans="2:9" ht="24" customHeight="1" thickBot="1" x14ac:dyDescent="0.3">
      <c r="B1053" s="267" t="s">
        <v>64</v>
      </c>
      <c r="C1053" s="564" t="str">
        <f>+'[2]BASE DEL PRESUPUESTO'!$D$197</f>
        <v>Suministro e instalacion de MESÓN PERIMETRAL EN L PARA LABORATORIO. Dimensiones: (190+120) x 70 x 90 cm (Ancho x Fondo x Alto). AMPLIFICADOS</v>
      </c>
      <c r="D1053" s="565"/>
      <c r="E1053" s="565"/>
      <c r="F1053" s="565"/>
      <c r="G1053" s="565"/>
      <c r="H1053" s="266" t="s">
        <v>65</v>
      </c>
      <c r="I1053" s="265" t="str">
        <f>+'[2]BASE DEL PRESUPUESTO'!$E$197</f>
        <v>UND</v>
      </c>
    </row>
    <row r="1054" spans="2:9" x14ac:dyDescent="0.25">
      <c r="B1054" s="264"/>
      <c r="C1054" s="129"/>
      <c r="D1054" s="129"/>
      <c r="E1054" s="263"/>
      <c r="F1054" s="262"/>
      <c r="G1054" s="129"/>
      <c r="H1054" s="129"/>
      <c r="I1054" s="144"/>
    </row>
    <row r="1055" spans="2:9" ht="14.4" thickBot="1" x14ac:dyDescent="0.3">
      <c r="B1055" s="128" t="s">
        <v>66</v>
      </c>
      <c r="C1055" s="129"/>
      <c r="D1055" s="129"/>
      <c r="E1055" s="211"/>
      <c r="F1055" s="249"/>
      <c r="G1055" s="132"/>
      <c r="H1055" s="132"/>
      <c r="I1055" s="133"/>
    </row>
    <row r="1056" spans="2:9" x14ac:dyDescent="0.25">
      <c r="B1056" s="533" t="s">
        <v>11</v>
      </c>
      <c r="C1056" s="534"/>
      <c r="D1056" s="135" t="s">
        <v>65</v>
      </c>
      <c r="E1056" s="255" t="s">
        <v>67</v>
      </c>
      <c r="F1056" s="248" t="s">
        <v>68</v>
      </c>
      <c r="G1056" s="534" t="s">
        <v>69</v>
      </c>
      <c r="H1056" s="535"/>
      <c r="I1056" s="138"/>
    </row>
    <row r="1057" spans="2:9" ht="14.4" thickBot="1" x14ac:dyDescent="0.3">
      <c r="B1057" s="568"/>
      <c r="C1057" s="569"/>
      <c r="D1057" s="145"/>
      <c r="E1057" s="208"/>
      <c r="F1057" s="256"/>
      <c r="G1057" s="661"/>
      <c r="H1057" s="662"/>
      <c r="I1057" s="133"/>
    </row>
    <row r="1058" spans="2:9" ht="14.4" thickBot="1" x14ac:dyDescent="0.3">
      <c r="B1058" s="148"/>
      <c r="C1058" s="132"/>
      <c r="D1058" s="129"/>
      <c r="E1058" s="211"/>
      <c r="F1058" s="249"/>
      <c r="G1058" s="655" t="s">
        <v>71</v>
      </c>
      <c r="H1058" s="656"/>
      <c r="I1058" s="150">
        <f>+SUM(G1057:H1057)</f>
        <v>0</v>
      </c>
    </row>
    <row r="1059" spans="2:9" ht="14.4" thickBot="1" x14ac:dyDescent="0.3">
      <c r="B1059" s="128" t="s">
        <v>72</v>
      </c>
      <c r="C1059" s="132"/>
      <c r="D1059" s="129"/>
      <c r="E1059" s="211"/>
      <c r="F1059" s="249"/>
      <c r="G1059" s="261"/>
      <c r="H1059" s="261"/>
      <c r="I1059" s="151"/>
    </row>
    <row r="1060" spans="2:9" ht="14.4" thickBot="1" x14ac:dyDescent="0.3">
      <c r="B1060" s="629" t="s">
        <v>11</v>
      </c>
      <c r="C1060" s="630"/>
      <c r="D1060" s="287" t="s">
        <v>65</v>
      </c>
      <c r="E1060" s="518" t="s">
        <v>67</v>
      </c>
      <c r="F1060" s="517" t="s">
        <v>68</v>
      </c>
      <c r="G1060" s="826" t="s">
        <v>162</v>
      </c>
      <c r="H1060" s="827"/>
      <c r="I1060" s="152"/>
    </row>
    <row r="1061" spans="2:9" s="389" customFormat="1" ht="13.95" customHeight="1" x14ac:dyDescent="0.25">
      <c r="B1061" s="886" t="s">
        <v>163</v>
      </c>
      <c r="C1061" s="887"/>
      <c r="D1061" s="516" t="s">
        <v>85</v>
      </c>
      <c r="E1061" s="515">
        <v>1</v>
      </c>
      <c r="F1061" s="514">
        <v>5391839.7832391923</v>
      </c>
      <c r="G1061" s="888">
        <f>+F1061*0.19</f>
        <v>1024449.5588154466</v>
      </c>
      <c r="H1061" s="889"/>
      <c r="I1061" s="513"/>
    </row>
    <row r="1062" spans="2:9" ht="14.4" thickBot="1" x14ac:dyDescent="0.3">
      <c r="B1062" s="605"/>
      <c r="C1062" s="606"/>
      <c r="D1062" s="278"/>
      <c r="E1062" s="237"/>
      <c r="F1062" s="294"/>
      <c r="G1062" s="824"/>
      <c r="H1062" s="825"/>
      <c r="I1062" s="259"/>
    </row>
    <row r="1063" spans="2:9" ht="14.4" thickBot="1" x14ac:dyDescent="0.3">
      <c r="B1063" s="148"/>
      <c r="C1063" s="132"/>
      <c r="D1063" s="129"/>
      <c r="E1063" s="211"/>
      <c r="F1063" s="249"/>
      <c r="G1063" s="554" t="s">
        <v>71</v>
      </c>
      <c r="H1063" s="555"/>
      <c r="I1063" s="150">
        <f>+SUM(F1061:H1061)</f>
        <v>6416289.342054639</v>
      </c>
    </row>
    <row r="1064" spans="2:9" ht="14.4" thickBot="1" x14ac:dyDescent="0.3">
      <c r="B1064" s="128" t="s">
        <v>74</v>
      </c>
      <c r="C1064" s="132"/>
      <c r="D1064" s="129"/>
      <c r="E1064" s="211"/>
      <c r="F1064" s="249"/>
      <c r="G1064" s="132"/>
      <c r="H1064" s="132"/>
      <c r="I1064" s="151"/>
    </row>
    <row r="1065" spans="2:9" x14ac:dyDescent="0.25">
      <c r="B1065" s="629" t="s">
        <v>11</v>
      </c>
      <c r="C1065" s="630"/>
      <c r="D1065" s="275" t="s">
        <v>65</v>
      </c>
      <c r="E1065" s="512" t="s">
        <v>75</v>
      </c>
      <c r="F1065" s="275" t="s">
        <v>76</v>
      </c>
      <c r="G1065" s="630" t="s">
        <v>77</v>
      </c>
      <c r="H1065" s="631"/>
      <c r="I1065" s="162"/>
    </row>
    <row r="1066" spans="2:9" ht="14.4" thickBot="1" x14ac:dyDescent="0.3">
      <c r="B1066" s="579"/>
      <c r="C1066" s="580"/>
      <c r="D1066" s="145"/>
      <c r="E1066" s="247"/>
      <c r="F1066" s="171"/>
      <c r="G1066" s="816"/>
      <c r="H1066" s="817"/>
      <c r="I1066" s="151"/>
    </row>
    <row r="1067" spans="2:9" ht="14.4" thickBot="1" x14ac:dyDescent="0.3">
      <c r="B1067" s="169"/>
      <c r="C1067" s="132"/>
      <c r="D1067" s="129"/>
      <c r="E1067" s="211"/>
      <c r="F1067" s="249"/>
      <c r="G1067" s="554" t="s">
        <v>71</v>
      </c>
      <c r="H1067" s="555"/>
      <c r="I1067" s="150">
        <f>+SUM(G1066:H1066)</f>
        <v>0</v>
      </c>
    </row>
    <row r="1068" spans="2:9" ht="14.4" thickBot="1" x14ac:dyDescent="0.3">
      <c r="B1068" s="128" t="s">
        <v>79</v>
      </c>
      <c r="C1068" s="160"/>
      <c r="D1068" s="129"/>
      <c r="E1068" s="211"/>
      <c r="F1068" s="249"/>
      <c r="G1068" s="132"/>
      <c r="H1068" s="132"/>
      <c r="I1068" s="151"/>
    </row>
    <row r="1069" spans="2:9" x14ac:dyDescent="0.25">
      <c r="B1069" s="533" t="s">
        <v>11</v>
      </c>
      <c r="C1069" s="534"/>
      <c r="D1069" s="135" t="s">
        <v>65</v>
      </c>
      <c r="E1069" s="248" t="s">
        <v>75</v>
      </c>
      <c r="F1069" s="135" t="s">
        <v>76</v>
      </c>
      <c r="G1069" s="534" t="s">
        <v>77</v>
      </c>
      <c r="H1069" s="535"/>
      <c r="I1069" s="162"/>
    </row>
    <row r="1070" spans="2:9" ht="14.4" thickBot="1" x14ac:dyDescent="0.3">
      <c r="B1070" s="576"/>
      <c r="C1070" s="577"/>
      <c r="D1070" s="166"/>
      <c r="E1070" s="251"/>
      <c r="F1070" s="250"/>
      <c r="G1070" s="577"/>
      <c r="H1070" s="578"/>
      <c r="I1070" s="151"/>
    </row>
    <row r="1071" spans="2:9" ht="14.4" thickBot="1" x14ac:dyDescent="0.3">
      <c r="B1071" s="172"/>
      <c r="C1071" s="173"/>
      <c r="D1071" s="174"/>
      <c r="E1071" s="246"/>
      <c r="F1071" s="245"/>
      <c r="G1071" s="593" t="s">
        <v>71</v>
      </c>
      <c r="H1071" s="594"/>
      <c r="I1071" s="150">
        <f>+SUM(G1070)</f>
        <v>0</v>
      </c>
    </row>
    <row r="1072" spans="2:9" ht="14.4" thickBot="1" x14ac:dyDescent="0.3">
      <c r="B1072" s="148"/>
      <c r="C1072" s="132"/>
      <c r="D1072" s="129"/>
      <c r="E1072" s="244"/>
      <c r="F1072" s="243"/>
      <c r="G1072" s="132"/>
      <c r="H1072" s="179"/>
      <c r="I1072" s="180"/>
    </row>
    <row r="1073" spans="2:9" ht="14.4" thickBot="1" x14ac:dyDescent="0.3">
      <c r="B1073" s="181"/>
      <c r="C1073" s="182"/>
      <c r="D1073" s="183"/>
      <c r="E1073" s="217"/>
      <c r="F1073" s="601" t="s">
        <v>80</v>
      </c>
      <c r="G1073" s="601"/>
      <c r="H1073" s="602"/>
      <c r="I1073" s="511">
        <f>+SUM(I1058:I1071)</f>
        <v>6416289.342054639</v>
      </c>
    </row>
    <row r="1074" spans="2:9" ht="15.6" customHeight="1" thickBot="1" x14ac:dyDescent="0.3">
      <c r="B1074" s="186"/>
      <c r="C1074" s="187"/>
      <c r="D1074" s="188"/>
      <c r="E1074" s="549" t="s">
        <v>86</v>
      </c>
      <c r="F1074" s="550"/>
      <c r="G1074" s="550"/>
      <c r="H1074" s="550"/>
      <c r="I1074" s="203">
        <f>+SUM(I1075:I1078)</f>
        <v>1921678.6579453645</v>
      </c>
    </row>
    <row r="1075" spans="2:9" x14ac:dyDescent="0.25">
      <c r="B1075" s="196"/>
      <c r="C1075" s="197"/>
      <c r="D1075" s="193"/>
      <c r="E1075" s="551" t="s">
        <v>87</v>
      </c>
      <c r="F1075" s="552"/>
      <c r="G1075" s="553"/>
      <c r="H1075" s="204">
        <v>0.23</v>
      </c>
      <c r="I1075" s="205">
        <f>I1073*H1075</f>
        <v>1475746.5486725671</v>
      </c>
    </row>
    <row r="1076" spans="2:9" x14ac:dyDescent="0.25">
      <c r="B1076" s="196"/>
      <c r="C1076" s="197"/>
      <c r="D1076" s="193"/>
      <c r="E1076" s="521" t="s">
        <v>88</v>
      </c>
      <c r="F1076" s="522"/>
      <c r="G1076" s="523"/>
      <c r="H1076" s="206">
        <v>0.01</v>
      </c>
      <c r="I1076" s="207">
        <f>I1073*H1076</f>
        <v>64162.893420546388</v>
      </c>
    </row>
    <row r="1077" spans="2:9" x14ac:dyDescent="0.25">
      <c r="B1077" s="196"/>
      <c r="C1077" s="197"/>
      <c r="D1077" s="193"/>
      <c r="E1077" s="521" t="s">
        <v>89</v>
      </c>
      <c r="F1077" s="522"/>
      <c r="G1077" s="523"/>
      <c r="H1077" s="206">
        <v>0.05</v>
      </c>
      <c r="I1077" s="207">
        <f>I1073*H1077</f>
        <v>320814.46710273199</v>
      </c>
    </row>
    <row r="1078" spans="2:9" ht="14.4" thickBot="1" x14ac:dyDescent="0.3">
      <c r="B1078" s="196"/>
      <c r="C1078" s="197"/>
      <c r="D1078" s="193"/>
      <c r="E1078" s="544" t="s">
        <v>90</v>
      </c>
      <c r="F1078" s="545"/>
      <c r="G1078" s="546"/>
      <c r="H1078" s="209">
        <v>0.19</v>
      </c>
      <c r="I1078" s="207">
        <f>H1078*I1077</f>
        <v>60954.74874951908</v>
      </c>
    </row>
    <row r="1079" spans="2:9" ht="14.4" thickBot="1" x14ac:dyDescent="0.3">
      <c r="B1079" s="196"/>
      <c r="C1079" s="197"/>
      <c r="D1079" s="193"/>
      <c r="E1079" s="547" t="s">
        <v>91</v>
      </c>
      <c r="F1079" s="548"/>
      <c r="G1079" s="548"/>
      <c r="H1079" s="548"/>
      <c r="I1079" s="210">
        <f>ROUND(I1073+I1074,0)</f>
        <v>8337968</v>
      </c>
    </row>
    <row r="1080" spans="2:9" x14ac:dyDescent="0.25">
      <c r="B1080" s="196"/>
      <c r="C1080" s="197"/>
      <c r="D1080" s="193"/>
      <c r="E1080" s="246"/>
      <c r="F1080" s="149"/>
      <c r="G1080" s="149"/>
      <c r="H1080" s="149"/>
      <c r="I1080" s="189"/>
    </row>
    <row r="1081" spans="2:9" x14ac:dyDescent="0.25">
      <c r="B1081" s="196"/>
      <c r="C1081" s="197"/>
      <c r="D1081" s="193"/>
      <c r="E1081" s="211"/>
      <c r="F1081" s="212"/>
      <c r="G1081" s="212"/>
      <c r="H1081" s="212"/>
      <c r="I1081" s="213"/>
    </row>
    <row r="1082" spans="2:9" x14ac:dyDescent="0.25">
      <c r="B1082" s="191"/>
      <c r="C1082" s="192"/>
      <c r="D1082" s="193"/>
      <c r="E1082" s="211"/>
      <c r="F1082" s="194"/>
      <c r="G1082" s="194"/>
      <c r="H1082" s="194"/>
      <c r="I1082" s="195"/>
    </row>
    <row r="1083" spans="2:9" x14ac:dyDescent="0.25">
      <c r="B1083" s="196" t="s">
        <v>81</v>
      </c>
      <c r="C1083" s="197"/>
      <c r="D1083" s="193"/>
      <c r="E1083" s="211"/>
      <c r="F1083" s="632" t="s">
        <v>82</v>
      </c>
      <c r="G1083" s="632"/>
      <c r="H1083" s="632"/>
      <c r="I1083" s="633"/>
    </row>
    <row r="1084" spans="2:9" ht="14.4" thickBot="1" x14ac:dyDescent="0.3">
      <c r="B1084" s="181" t="s">
        <v>83</v>
      </c>
      <c r="C1084" s="182"/>
      <c r="D1084" s="183"/>
      <c r="E1084" s="242"/>
      <c r="F1084" s="570" t="s">
        <v>84</v>
      </c>
      <c r="G1084" s="570"/>
      <c r="H1084" s="570"/>
      <c r="I1084" s="571"/>
    </row>
    <row r="1085" spans="2:9" ht="14.4" thickBot="1" x14ac:dyDescent="0.3"/>
    <row r="1086" spans="2:9" ht="14.25" customHeight="1" x14ac:dyDescent="0.25">
      <c r="B1086" s="560" t="str">
        <f>+'[2]2- COMP BASICA'!$B$2</f>
        <v>REPARACIONES LOCATIVAS LABORATORIO GENETICA REGIONAL NOR OCCIDENTE DEL INSTITUTO NACIONAL DE MEDICINA LEGAL Y CIENCIAS FORENSES.</v>
      </c>
      <c r="C1086" s="561"/>
      <c r="D1086" s="561"/>
      <c r="E1086" s="561"/>
      <c r="F1086" s="561"/>
      <c r="G1086" s="561"/>
      <c r="H1086" s="271" t="s">
        <v>62</v>
      </c>
      <c r="I1086" s="270" t="str">
        <f>+'[2]BASE DEL PRESUPUESTO'!$D$166</f>
        <v>MOBILIARIO</v>
      </c>
    </row>
    <row r="1087" spans="2:9" x14ac:dyDescent="0.25">
      <c r="B1087" s="562"/>
      <c r="C1087" s="563"/>
      <c r="D1087" s="563"/>
      <c r="E1087" s="563"/>
      <c r="F1087" s="563"/>
      <c r="G1087" s="563"/>
      <c r="H1087" s="269" t="s">
        <v>63</v>
      </c>
      <c r="I1087" s="404" t="str">
        <f>+'[2]BASE DEL PRESUPUESTO'!$C$198</f>
        <v>12.32</v>
      </c>
    </row>
    <row r="1088" spans="2:9" ht="24" customHeight="1" thickBot="1" x14ac:dyDescent="0.3">
      <c r="B1088" s="267" t="s">
        <v>64</v>
      </c>
      <c r="C1088" s="564" t="str">
        <f>+'[2]BASE DEL PRESUPUESTO'!$D$198</f>
        <v>Suministro e instalacion de PASSTRHOUGH CON CONTROL DE APERTURA. Dimensiones: 50 x 50 x 50 cm (Ancho x Fondo x Alto). AMPLIFICADOS</v>
      </c>
      <c r="D1088" s="565"/>
      <c r="E1088" s="565"/>
      <c r="F1088" s="565"/>
      <c r="G1088" s="565"/>
      <c r="H1088" s="266" t="s">
        <v>65</v>
      </c>
      <c r="I1088" s="265" t="str">
        <f>+'[2]BASE DEL PRESUPUESTO'!$E$198</f>
        <v>UND</v>
      </c>
    </row>
    <row r="1089" spans="2:9" x14ac:dyDescent="0.25">
      <c r="B1089" s="264"/>
      <c r="C1089" s="129"/>
      <c r="D1089" s="129"/>
      <c r="E1089" s="263"/>
      <c r="F1089" s="262"/>
      <c r="G1089" s="129"/>
      <c r="H1089" s="129"/>
      <c r="I1089" s="144"/>
    </row>
    <row r="1090" spans="2:9" ht="14.4" thickBot="1" x14ac:dyDescent="0.3">
      <c r="B1090" s="128" t="s">
        <v>66</v>
      </c>
      <c r="C1090" s="129"/>
      <c r="D1090" s="129"/>
      <c r="E1090" s="211"/>
      <c r="F1090" s="249"/>
      <c r="G1090" s="132"/>
      <c r="H1090" s="132"/>
      <c r="I1090" s="133"/>
    </row>
    <row r="1091" spans="2:9" x14ac:dyDescent="0.25">
      <c r="B1091" s="533" t="s">
        <v>11</v>
      </c>
      <c r="C1091" s="534"/>
      <c r="D1091" s="135" t="s">
        <v>65</v>
      </c>
      <c r="E1091" s="255" t="s">
        <v>67</v>
      </c>
      <c r="F1091" s="248" t="s">
        <v>68</v>
      </c>
      <c r="G1091" s="534" t="s">
        <v>69</v>
      </c>
      <c r="H1091" s="535"/>
      <c r="I1091" s="138"/>
    </row>
    <row r="1092" spans="2:9" ht="14.4" thickBot="1" x14ac:dyDescent="0.3">
      <c r="B1092" s="568"/>
      <c r="C1092" s="569"/>
      <c r="D1092" s="145"/>
      <c r="E1092" s="208"/>
      <c r="F1092" s="256"/>
      <c r="G1092" s="661"/>
      <c r="H1092" s="662"/>
      <c r="I1092" s="133"/>
    </row>
    <row r="1093" spans="2:9" ht="14.4" thickBot="1" x14ac:dyDescent="0.3">
      <c r="B1093" s="148"/>
      <c r="C1093" s="132"/>
      <c r="D1093" s="129"/>
      <c r="E1093" s="211"/>
      <c r="F1093" s="249"/>
      <c r="G1093" s="655" t="s">
        <v>71</v>
      </c>
      <c r="H1093" s="656"/>
      <c r="I1093" s="150">
        <f>+SUM(G1092:H1092)</f>
        <v>0</v>
      </c>
    </row>
    <row r="1094" spans="2:9" ht="14.4" thickBot="1" x14ac:dyDescent="0.3">
      <c r="B1094" s="128" t="s">
        <v>72</v>
      </c>
      <c r="C1094" s="132"/>
      <c r="D1094" s="129"/>
      <c r="E1094" s="211"/>
      <c r="F1094" s="249"/>
      <c r="G1094" s="261"/>
      <c r="H1094" s="261"/>
      <c r="I1094" s="151"/>
    </row>
    <row r="1095" spans="2:9" ht="14.4" thickBot="1" x14ac:dyDescent="0.3">
      <c r="B1095" s="629" t="s">
        <v>11</v>
      </c>
      <c r="C1095" s="630"/>
      <c r="D1095" s="287" t="s">
        <v>65</v>
      </c>
      <c r="E1095" s="518" t="s">
        <v>67</v>
      </c>
      <c r="F1095" s="517" t="s">
        <v>68</v>
      </c>
      <c r="G1095" s="826" t="s">
        <v>162</v>
      </c>
      <c r="H1095" s="827"/>
      <c r="I1095" s="152"/>
    </row>
    <row r="1096" spans="2:9" s="389" customFormat="1" ht="13.95" customHeight="1" x14ac:dyDescent="0.25">
      <c r="B1096" s="886" t="s">
        <v>168</v>
      </c>
      <c r="C1096" s="887"/>
      <c r="D1096" s="516" t="s">
        <v>85</v>
      </c>
      <c r="E1096" s="515">
        <v>1</v>
      </c>
      <c r="F1096" s="514">
        <v>4750759.9884894295</v>
      </c>
      <c r="G1096" s="888">
        <f>+F1096*0.19</f>
        <v>902644.39781299164</v>
      </c>
      <c r="H1096" s="889"/>
      <c r="I1096" s="513"/>
    </row>
    <row r="1097" spans="2:9" ht="14.4" thickBot="1" x14ac:dyDescent="0.3">
      <c r="B1097" s="605"/>
      <c r="C1097" s="606"/>
      <c r="D1097" s="278"/>
      <c r="E1097" s="237"/>
      <c r="F1097" s="294"/>
      <c r="G1097" s="824"/>
      <c r="H1097" s="825"/>
      <c r="I1097" s="259"/>
    </row>
    <row r="1098" spans="2:9" ht="14.4" thickBot="1" x14ac:dyDescent="0.3">
      <c r="B1098" s="148"/>
      <c r="C1098" s="132"/>
      <c r="D1098" s="129"/>
      <c r="E1098" s="211"/>
      <c r="F1098" s="249"/>
      <c r="G1098" s="554" t="s">
        <v>71</v>
      </c>
      <c r="H1098" s="555"/>
      <c r="I1098" s="150">
        <f>+SUM(F1096:H1096)</f>
        <v>5653404.3863024209</v>
      </c>
    </row>
    <row r="1099" spans="2:9" ht="14.4" thickBot="1" x14ac:dyDescent="0.3">
      <c r="B1099" s="128" t="s">
        <v>74</v>
      </c>
      <c r="C1099" s="132"/>
      <c r="D1099" s="129"/>
      <c r="E1099" s="211"/>
      <c r="F1099" s="249"/>
      <c r="G1099" s="132"/>
      <c r="H1099" s="132"/>
      <c r="I1099" s="151"/>
    </row>
    <row r="1100" spans="2:9" x14ac:dyDescent="0.25">
      <c r="B1100" s="629" t="s">
        <v>11</v>
      </c>
      <c r="C1100" s="630"/>
      <c r="D1100" s="275" t="s">
        <v>65</v>
      </c>
      <c r="E1100" s="512" t="s">
        <v>75</v>
      </c>
      <c r="F1100" s="275" t="s">
        <v>76</v>
      </c>
      <c r="G1100" s="630" t="s">
        <v>77</v>
      </c>
      <c r="H1100" s="631"/>
      <c r="I1100" s="162"/>
    </row>
    <row r="1101" spans="2:9" ht="14.4" thickBot="1" x14ac:dyDescent="0.3">
      <c r="B1101" s="579"/>
      <c r="C1101" s="580"/>
      <c r="D1101" s="145"/>
      <c r="E1101" s="247"/>
      <c r="F1101" s="171"/>
      <c r="G1101" s="816"/>
      <c r="H1101" s="817"/>
      <c r="I1101" s="151"/>
    </row>
    <row r="1102" spans="2:9" ht="14.4" thickBot="1" x14ac:dyDescent="0.3">
      <c r="B1102" s="169"/>
      <c r="C1102" s="132"/>
      <c r="D1102" s="129"/>
      <c r="E1102" s="211"/>
      <c r="F1102" s="249"/>
      <c r="G1102" s="554" t="s">
        <v>71</v>
      </c>
      <c r="H1102" s="555"/>
      <c r="I1102" s="150">
        <f>+SUM(G1101:H1101)</f>
        <v>0</v>
      </c>
    </row>
    <row r="1103" spans="2:9" ht="14.4" thickBot="1" x14ac:dyDescent="0.3">
      <c r="B1103" s="128" t="s">
        <v>79</v>
      </c>
      <c r="C1103" s="160"/>
      <c r="D1103" s="129"/>
      <c r="E1103" s="211"/>
      <c r="F1103" s="249"/>
      <c r="G1103" s="132"/>
      <c r="H1103" s="132"/>
      <c r="I1103" s="151"/>
    </row>
    <row r="1104" spans="2:9" x14ac:dyDescent="0.25">
      <c r="B1104" s="533" t="s">
        <v>11</v>
      </c>
      <c r="C1104" s="534"/>
      <c r="D1104" s="135" t="s">
        <v>65</v>
      </c>
      <c r="E1104" s="248" t="s">
        <v>75</v>
      </c>
      <c r="F1104" s="135" t="s">
        <v>76</v>
      </c>
      <c r="G1104" s="534" t="s">
        <v>77</v>
      </c>
      <c r="H1104" s="535"/>
      <c r="I1104" s="162"/>
    </row>
    <row r="1105" spans="2:9" ht="14.4" thickBot="1" x14ac:dyDescent="0.3">
      <c r="B1105" s="576"/>
      <c r="C1105" s="577"/>
      <c r="D1105" s="166"/>
      <c r="E1105" s="251"/>
      <c r="F1105" s="250"/>
      <c r="G1105" s="577"/>
      <c r="H1105" s="578"/>
      <c r="I1105" s="151"/>
    </row>
    <row r="1106" spans="2:9" ht="14.4" thickBot="1" x14ac:dyDescent="0.3">
      <c r="B1106" s="172"/>
      <c r="C1106" s="173"/>
      <c r="D1106" s="174"/>
      <c r="E1106" s="246"/>
      <c r="F1106" s="245"/>
      <c r="G1106" s="593" t="s">
        <v>71</v>
      </c>
      <c r="H1106" s="594"/>
      <c r="I1106" s="150">
        <f>+SUM(G1105)</f>
        <v>0</v>
      </c>
    </row>
    <row r="1107" spans="2:9" ht="14.4" thickBot="1" x14ac:dyDescent="0.3">
      <c r="B1107" s="148"/>
      <c r="C1107" s="132"/>
      <c r="D1107" s="129"/>
      <c r="E1107" s="244"/>
      <c r="F1107" s="243"/>
      <c r="G1107" s="132"/>
      <c r="H1107" s="179"/>
      <c r="I1107" s="180"/>
    </row>
    <row r="1108" spans="2:9" ht="14.4" thickBot="1" x14ac:dyDescent="0.3">
      <c r="B1108" s="181"/>
      <c r="C1108" s="182"/>
      <c r="D1108" s="183"/>
      <c r="E1108" s="217"/>
      <c r="F1108" s="601" t="s">
        <v>80</v>
      </c>
      <c r="G1108" s="601"/>
      <c r="H1108" s="602"/>
      <c r="I1108" s="511">
        <f>+(SUM(I1093:I1106))</f>
        <v>5653404.3863024209</v>
      </c>
    </row>
    <row r="1109" spans="2:9" ht="15.6" customHeight="1" thickBot="1" x14ac:dyDescent="0.3">
      <c r="B1109" s="186"/>
      <c r="C1109" s="187"/>
      <c r="D1109" s="188"/>
      <c r="E1109" s="549" t="s">
        <v>86</v>
      </c>
      <c r="F1109" s="550"/>
      <c r="G1109" s="550"/>
      <c r="H1109" s="550"/>
      <c r="I1109" s="203">
        <f>+SUM(I1110:I1113)</f>
        <v>1693194.6136975752</v>
      </c>
    </row>
    <row r="1110" spans="2:9" x14ac:dyDescent="0.25">
      <c r="B1110" s="196"/>
      <c r="C1110" s="197"/>
      <c r="D1110" s="193"/>
      <c r="E1110" s="551" t="s">
        <v>87</v>
      </c>
      <c r="F1110" s="552"/>
      <c r="G1110" s="553"/>
      <c r="H1110" s="204">
        <v>0.23</v>
      </c>
      <c r="I1110" s="205">
        <f>I1108*H1110</f>
        <v>1300283.0088495568</v>
      </c>
    </row>
    <row r="1111" spans="2:9" x14ac:dyDescent="0.25">
      <c r="B1111" s="196"/>
      <c r="C1111" s="197"/>
      <c r="D1111" s="193"/>
      <c r="E1111" s="521" t="s">
        <v>88</v>
      </c>
      <c r="F1111" s="522"/>
      <c r="G1111" s="523"/>
      <c r="H1111" s="206">
        <v>0.01</v>
      </c>
      <c r="I1111" s="207">
        <f>I1108*H1111</f>
        <v>56534.043863024213</v>
      </c>
    </row>
    <row r="1112" spans="2:9" x14ac:dyDescent="0.25">
      <c r="B1112" s="196"/>
      <c r="C1112" s="197"/>
      <c r="D1112" s="193"/>
      <c r="E1112" s="521" t="s">
        <v>89</v>
      </c>
      <c r="F1112" s="522"/>
      <c r="G1112" s="523"/>
      <c r="H1112" s="206">
        <v>0.05</v>
      </c>
      <c r="I1112" s="207">
        <f>I1108*H1112</f>
        <v>282670.21931512107</v>
      </c>
    </row>
    <row r="1113" spans="2:9" ht="14.4" thickBot="1" x14ac:dyDescent="0.3">
      <c r="B1113" s="196"/>
      <c r="C1113" s="197"/>
      <c r="D1113" s="193"/>
      <c r="E1113" s="544" t="s">
        <v>90</v>
      </c>
      <c r="F1113" s="545"/>
      <c r="G1113" s="546"/>
      <c r="H1113" s="209">
        <v>0.19</v>
      </c>
      <c r="I1113" s="207">
        <f>H1113*I1112</f>
        <v>53707.341669873</v>
      </c>
    </row>
    <row r="1114" spans="2:9" ht="14.4" thickBot="1" x14ac:dyDescent="0.3">
      <c r="B1114" s="196"/>
      <c r="C1114" s="197"/>
      <c r="D1114" s="193"/>
      <c r="E1114" s="547" t="s">
        <v>91</v>
      </c>
      <c r="F1114" s="548"/>
      <c r="G1114" s="548"/>
      <c r="H1114" s="548"/>
      <c r="I1114" s="210">
        <f>ROUND(I1108+I1109,0)</f>
        <v>7346599</v>
      </c>
    </row>
    <row r="1115" spans="2:9" x14ac:dyDescent="0.25">
      <c r="B1115" s="196"/>
      <c r="C1115" s="197"/>
      <c r="D1115" s="193"/>
      <c r="E1115" s="246"/>
      <c r="F1115" s="149"/>
      <c r="G1115" s="149"/>
      <c r="H1115" s="149"/>
      <c r="I1115" s="189"/>
    </row>
    <row r="1116" spans="2:9" x14ac:dyDescent="0.25">
      <c r="B1116" s="196"/>
      <c r="C1116" s="197"/>
      <c r="D1116" s="193"/>
      <c r="E1116" s="211"/>
      <c r="F1116" s="212"/>
      <c r="G1116" s="212"/>
      <c r="H1116" s="212"/>
      <c r="I1116" s="213"/>
    </row>
    <row r="1117" spans="2:9" x14ac:dyDescent="0.25">
      <c r="B1117" s="191"/>
      <c r="C1117" s="192"/>
      <c r="D1117" s="193"/>
      <c r="E1117" s="211"/>
      <c r="F1117" s="194"/>
      <c r="G1117" s="194"/>
      <c r="H1117" s="194"/>
      <c r="I1117" s="195"/>
    </row>
    <row r="1118" spans="2:9" x14ac:dyDescent="0.25">
      <c r="B1118" s="196" t="s">
        <v>81</v>
      </c>
      <c r="C1118" s="197"/>
      <c r="D1118" s="193"/>
      <c r="E1118" s="211"/>
      <c r="F1118" s="632" t="s">
        <v>82</v>
      </c>
      <c r="G1118" s="632"/>
      <c r="H1118" s="632"/>
      <c r="I1118" s="633"/>
    </row>
    <row r="1119" spans="2:9" ht="14.4" thickBot="1" x14ac:dyDescent="0.3">
      <c r="B1119" s="181" t="s">
        <v>83</v>
      </c>
      <c r="C1119" s="182"/>
      <c r="D1119" s="183"/>
      <c r="E1119" s="242"/>
      <c r="F1119" s="570" t="s">
        <v>84</v>
      </c>
      <c r="G1119" s="570"/>
      <c r="H1119" s="570"/>
      <c r="I1119" s="571"/>
    </row>
    <row r="1120" spans="2:9" ht="14.4" thickBot="1" x14ac:dyDescent="0.3"/>
    <row r="1121" spans="2:9" ht="14.25" customHeight="1" x14ac:dyDescent="0.25">
      <c r="B1121" s="560" t="str">
        <f>+'[2]2- COMP BASICA'!$B$2</f>
        <v>REPARACIONES LOCATIVAS LABORATORIO GENETICA REGIONAL NOR OCCIDENTE DEL INSTITUTO NACIONAL DE MEDICINA LEGAL Y CIENCIAS FORENSES.</v>
      </c>
      <c r="C1121" s="561"/>
      <c r="D1121" s="561"/>
      <c r="E1121" s="561"/>
      <c r="F1121" s="561"/>
      <c r="G1121" s="561"/>
      <c r="H1121" s="271" t="s">
        <v>62</v>
      </c>
      <c r="I1121" s="270" t="str">
        <f>+'[2]BASE DEL PRESUPUESTO'!$D$166</f>
        <v>MOBILIARIO</v>
      </c>
    </row>
    <row r="1122" spans="2:9" x14ac:dyDescent="0.25">
      <c r="B1122" s="562"/>
      <c r="C1122" s="563"/>
      <c r="D1122" s="563"/>
      <c r="E1122" s="563"/>
      <c r="F1122" s="563"/>
      <c r="G1122" s="563"/>
      <c r="H1122" s="269" t="s">
        <v>63</v>
      </c>
      <c r="I1122" s="404" t="str">
        <f>+'[2]BASE DEL PRESUPUESTO'!$C$199</f>
        <v>12.33</v>
      </c>
    </row>
    <row r="1123" spans="2:9" ht="24" customHeight="1" thickBot="1" x14ac:dyDescent="0.3">
      <c r="B1123" s="267" t="s">
        <v>64</v>
      </c>
      <c r="C1123" s="564" t="str">
        <f>+'[2]BASE DEL PRESUPUESTO'!$D$199</f>
        <v>Suministro e instalacion de MESÓN TIPO ESCRITORIO PARA LABORATORIO. Dimensiones: 220 x 70 x 75 cm (Ancho x Fondo x Alto). ANALISIS</v>
      </c>
      <c r="D1123" s="565"/>
      <c r="E1123" s="565"/>
      <c r="F1123" s="565"/>
      <c r="G1123" s="565"/>
      <c r="H1123" s="266" t="s">
        <v>65</v>
      </c>
      <c r="I1123" s="265" t="str">
        <f>+'[2]BASE DEL PRESUPUESTO'!$E$199</f>
        <v>UND</v>
      </c>
    </row>
    <row r="1124" spans="2:9" x14ac:dyDescent="0.25">
      <c r="B1124" s="264"/>
      <c r="C1124" s="129"/>
      <c r="D1124" s="129"/>
      <c r="E1124" s="263"/>
      <c r="F1124" s="262"/>
      <c r="G1124" s="129"/>
      <c r="H1124" s="129"/>
      <c r="I1124" s="144"/>
    </row>
    <row r="1125" spans="2:9" ht="14.4" thickBot="1" x14ac:dyDescent="0.3">
      <c r="B1125" s="128" t="s">
        <v>66</v>
      </c>
      <c r="C1125" s="129"/>
      <c r="D1125" s="129"/>
      <c r="E1125" s="211"/>
      <c r="F1125" s="249"/>
      <c r="G1125" s="132"/>
      <c r="H1125" s="132"/>
      <c r="I1125" s="133"/>
    </row>
    <row r="1126" spans="2:9" x14ac:dyDescent="0.25">
      <c r="B1126" s="533" t="s">
        <v>11</v>
      </c>
      <c r="C1126" s="534"/>
      <c r="D1126" s="135" t="s">
        <v>65</v>
      </c>
      <c r="E1126" s="255" t="s">
        <v>67</v>
      </c>
      <c r="F1126" s="248" t="s">
        <v>68</v>
      </c>
      <c r="G1126" s="534" t="s">
        <v>69</v>
      </c>
      <c r="H1126" s="535"/>
      <c r="I1126" s="138"/>
    </row>
    <row r="1127" spans="2:9" ht="14.4" thickBot="1" x14ac:dyDescent="0.3">
      <c r="B1127" s="568"/>
      <c r="C1127" s="569"/>
      <c r="D1127" s="145"/>
      <c r="E1127" s="208"/>
      <c r="F1127" s="256"/>
      <c r="G1127" s="661"/>
      <c r="H1127" s="662"/>
      <c r="I1127" s="133"/>
    </row>
    <row r="1128" spans="2:9" ht="14.4" thickBot="1" x14ac:dyDescent="0.3">
      <c r="B1128" s="148"/>
      <c r="C1128" s="132"/>
      <c r="D1128" s="129"/>
      <c r="E1128" s="211"/>
      <c r="F1128" s="249"/>
      <c r="G1128" s="655" t="s">
        <v>71</v>
      </c>
      <c r="H1128" s="656"/>
      <c r="I1128" s="150">
        <f>+SUM(G1127:H1127)</f>
        <v>0</v>
      </c>
    </row>
    <row r="1129" spans="2:9" ht="14.4" thickBot="1" x14ac:dyDescent="0.3">
      <c r="B1129" s="128" t="s">
        <v>72</v>
      </c>
      <c r="C1129" s="132"/>
      <c r="D1129" s="129"/>
      <c r="E1129" s="211"/>
      <c r="F1129" s="249"/>
      <c r="G1129" s="261"/>
      <c r="H1129" s="261"/>
      <c r="I1129" s="151"/>
    </row>
    <row r="1130" spans="2:9" ht="14.4" thickBot="1" x14ac:dyDescent="0.3">
      <c r="B1130" s="629" t="s">
        <v>11</v>
      </c>
      <c r="C1130" s="630"/>
      <c r="D1130" s="287" t="s">
        <v>65</v>
      </c>
      <c r="E1130" s="518" t="s">
        <v>67</v>
      </c>
      <c r="F1130" s="517" t="s">
        <v>68</v>
      </c>
      <c r="G1130" s="826" t="s">
        <v>162</v>
      </c>
      <c r="H1130" s="827"/>
      <c r="I1130" s="152"/>
    </row>
    <row r="1131" spans="2:9" s="389" customFormat="1" ht="13.95" customHeight="1" x14ac:dyDescent="0.25">
      <c r="B1131" s="886" t="s">
        <v>166</v>
      </c>
      <c r="C1131" s="887"/>
      <c r="D1131" s="516" t="s">
        <v>85</v>
      </c>
      <c r="E1131" s="515">
        <v>1</v>
      </c>
      <c r="F1131" s="514">
        <v>3001420.0678347531</v>
      </c>
      <c r="G1131" s="888">
        <f>+F1131*0.19</f>
        <v>570269.81288860308</v>
      </c>
      <c r="H1131" s="889"/>
      <c r="I1131" s="513"/>
    </row>
    <row r="1132" spans="2:9" ht="14.4" thickBot="1" x14ac:dyDescent="0.3">
      <c r="B1132" s="605"/>
      <c r="C1132" s="606"/>
      <c r="D1132" s="278"/>
      <c r="E1132" s="237"/>
      <c r="F1132" s="294"/>
      <c r="G1132" s="824"/>
      <c r="H1132" s="825"/>
      <c r="I1132" s="259"/>
    </row>
    <row r="1133" spans="2:9" ht="14.4" thickBot="1" x14ac:dyDescent="0.3">
      <c r="B1133" s="148"/>
      <c r="C1133" s="132"/>
      <c r="D1133" s="129"/>
      <c r="E1133" s="211"/>
      <c r="F1133" s="249"/>
      <c r="G1133" s="554" t="s">
        <v>71</v>
      </c>
      <c r="H1133" s="555"/>
      <c r="I1133" s="150">
        <f>+SUM(F1131:H1131)</f>
        <v>3571689.8807233563</v>
      </c>
    </row>
    <row r="1134" spans="2:9" ht="14.4" thickBot="1" x14ac:dyDescent="0.3">
      <c r="B1134" s="128" t="s">
        <v>74</v>
      </c>
      <c r="C1134" s="132"/>
      <c r="D1134" s="129"/>
      <c r="E1134" s="211"/>
      <c r="F1134" s="249"/>
      <c r="G1134" s="132"/>
      <c r="H1134" s="132"/>
      <c r="I1134" s="151"/>
    </row>
    <row r="1135" spans="2:9" x14ac:dyDescent="0.25">
      <c r="B1135" s="629" t="s">
        <v>11</v>
      </c>
      <c r="C1135" s="630"/>
      <c r="D1135" s="275" t="s">
        <v>65</v>
      </c>
      <c r="E1135" s="512" t="s">
        <v>75</v>
      </c>
      <c r="F1135" s="275" t="s">
        <v>76</v>
      </c>
      <c r="G1135" s="630" t="s">
        <v>77</v>
      </c>
      <c r="H1135" s="631"/>
      <c r="I1135" s="162"/>
    </row>
    <row r="1136" spans="2:9" ht="14.4" thickBot="1" x14ac:dyDescent="0.3">
      <c r="B1136" s="579"/>
      <c r="C1136" s="580"/>
      <c r="D1136" s="145"/>
      <c r="E1136" s="247"/>
      <c r="F1136" s="171"/>
      <c r="G1136" s="816"/>
      <c r="H1136" s="817"/>
      <c r="I1136" s="151"/>
    </row>
    <row r="1137" spans="2:9" ht="14.4" thickBot="1" x14ac:dyDescent="0.3">
      <c r="B1137" s="169"/>
      <c r="C1137" s="132"/>
      <c r="D1137" s="129"/>
      <c r="E1137" s="211"/>
      <c r="F1137" s="249"/>
      <c r="G1137" s="554" t="s">
        <v>71</v>
      </c>
      <c r="H1137" s="555"/>
      <c r="I1137" s="150">
        <f>+SUM(G1136:H1136)</f>
        <v>0</v>
      </c>
    </row>
    <row r="1138" spans="2:9" ht="14.4" thickBot="1" x14ac:dyDescent="0.3">
      <c r="B1138" s="128" t="s">
        <v>79</v>
      </c>
      <c r="C1138" s="160"/>
      <c r="D1138" s="129"/>
      <c r="E1138" s="211"/>
      <c r="F1138" s="249"/>
      <c r="G1138" s="132"/>
      <c r="H1138" s="132"/>
      <c r="I1138" s="151"/>
    </row>
    <row r="1139" spans="2:9" x14ac:dyDescent="0.25">
      <c r="B1139" s="533" t="s">
        <v>11</v>
      </c>
      <c r="C1139" s="534"/>
      <c r="D1139" s="135" t="s">
        <v>65</v>
      </c>
      <c r="E1139" s="248" t="s">
        <v>75</v>
      </c>
      <c r="F1139" s="135" t="s">
        <v>76</v>
      </c>
      <c r="G1139" s="534" t="s">
        <v>77</v>
      </c>
      <c r="H1139" s="535"/>
      <c r="I1139" s="162"/>
    </row>
    <row r="1140" spans="2:9" ht="14.4" thickBot="1" x14ac:dyDescent="0.3">
      <c r="B1140" s="576"/>
      <c r="C1140" s="577"/>
      <c r="D1140" s="166"/>
      <c r="E1140" s="251"/>
      <c r="F1140" s="250"/>
      <c r="G1140" s="577"/>
      <c r="H1140" s="578"/>
      <c r="I1140" s="151"/>
    </row>
    <row r="1141" spans="2:9" ht="14.4" thickBot="1" x14ac:dyDescent="0.3">
      <c r="B1141" s="172"/>
      <c r="C1141" s="173"/>
      <c r="D1141" s="174"/>
      <c r="E1141" s="246"/>
      <c r="F1141" s="245"/>
      <c r="G1141" s="593" t="s">
        <v>71</v>
      </c>
      <c r="H1141" s="594"/>
      <c r="I1141" s="150">
        <f>+SUM(G1140)</f>
        <v>0</v>
      </c>
    </row>
    <row r="1142" spans="2:9" ht="14.4" thickBot="1" x14ac:dyDescent="0.3">
      <c r="B1142" s="148"/>
      <c r="C1142" s="132"/>
      <c r="D1142" s="129"/>
      <c r="E1142" s="244"/>
      <c r="F1142" s="243"/>
      <c r="G1142" s="132"/>
      <c r="H1142" s="179"/>
      <c r="I1142" s="180"/>
    </row>
    <row r="1143" spans="2:9" ht="14.4" thickBot="1" x14ac:dyDescent="0.3">
      <c r="B1143" s="181"/>
      <c r="C1143" s="182"/>
      <c r="D1143" s="183"/>
      <c r="E1143" s="217"/>
      <c r="F1143" s="601" t="s">
        <v>80</v>
      </c>
      <c r="G1143" s="601"/>
      <c r="H1143" s="602"/>
      <c r="I1143" s="511">
        <f>+(SUM(I1128:I1141))</f>
        <v>3571689.8807233563</v>
      </c>
    </row>
    <row r="1144" spans="2:9" ht="15.6" customHeight="1" thickBot="1" x14ac:dyDescent="0.3">
      <c r="B1144" s="186"/>
      <c r="C1144" s="187"/>
      <c r="D1144" s="188"/>
      <c r="E1144" s="549" t="s">
        <v>86</v>
      </c>
      <c r="F1144" s="550"/>
      <c r="G1144" s="550"/>
      <c r="H1144" s="550"/>
      <c r="I1144" s="203">
        <f>+SUM(I1145:I1148)</f>
        <v>1069721.1192766454</v>
      </c>
    </row>
    <row r="1145" spans="2:9" x14ac:dyDescent="0.25">
      <c r="B1145" s="196"/>
      <c r="C1145" s="197"/>
      <c r="D1145" s="193"/>
      <c r="E1145" s="551" t="s">
        <v>87</v>
      </c>
      <c r="F1145" s="552"/>
      <c r="G1145" s="553"/>
      <c r="H1145" s="204">
        <v>0.23</v>
      </c>
      <c r="I1145" s="205">
        <f>I1143*H1145</f>
        <v>821488.67256637197</v>
      </c>
    </row>
    <row r="1146" spans="2:9" x14ac:dyDescent="0.25">
      <c r="B1146" s="196"/>
      <c r="C1146" s="197"/>
      <c r="D1146" s="193"/>
      <c r="E1146" s="521" t="s">
        <v>88</v>
      </c>
      <c r="F1146" s="522"/>
      <c r="G1146" s="523"/>
      <c r="H1146" s="206">
        <v>0.01</v>
      </c>
      <c r="I1146" s="207">
        <f>I1143*H1146</f>
        <v>35716.898807233563</v>
      </c>
    </row>
    <row r="1147" spans="2:9" x14ac:dyDescent="0.25">
      <c r="B1147" s="196"/>
      <c r="C1147" s="197"/>
      <c r="D1147" s="193"/>
      <c r="E1147" s="521" t="s">
        <v>89</v>
      </c>
      <c r="F1147" s="522"/>
      <c r="G1147" s="523"/>
      <c r="H1147" s="206">
        <v>0.05</v>
      </c>
      <c r="I1147" s="207">
        <f>I1143*H1147</f>
        <v>178584.49403616783</v>
      </c>
    </row>
    <row r="1148" spans="2:9" ht="14.4" thickBot="1" x14ac:dyDescent="0.3">
      <c r="B1148" s="196"/>
      <c r="C1148" s="197"/>
      <c r="D1148" s="193"/>
      <c r="E1148" s="544" t="s">
        <v>90</v>
      </c>
      <c r="F1148" s="545"/>
      <c r="G1148" s="546"/>
      <c r="H1148" s="209">
        <v>0.19</v>
      </c>
      <c r="I1148" s="207">
        <f>H1148*I1147</f>
        <v>33931.053866871887</v>
      </c>
    </row>
    <row r="1149" spans="2:9" ht="14.4" thickBot="1" x14ac:dyDescent="0.3">
      <c r="B1149" s="196"/>
      <c r="C1149" s="197"/>
      <c r="D1149" s="193"/>
      <c r="E1149" s="547" t="s">
        <v>91</v>
      </c>
      <c r="F1149" s="548"/>
      <c r="G1149" s="548"/>
      <c r="H1149" s="548"/>
      <c r="I1149" s="210">
        <f>ROUND(I1143+I1144,0)</f>
        <v>4641411</v>
      </c>
    </row>
    <row r="1150" spans="2:9" x14ac:dyDescent="0.25">
      <c r="B1150" s="196"/>
      <c r="C1150" s="197"/>
      <c r="D1150" s="193"/>
      <c r="E1150" s="246"/>
      <c r="F1150" s="149"/>
      <c r="G1150" s="149"/>
      <c r="H1150" s="149"/>
      <c r="I1150" s="189"/>
    </row>
    <row r="1151" spans="2:9" x14ac:dyDescent="0.25">
      <c r="B1151" s="196"/>
      <c r="C1151" s="197"/>
      <c r="D1151" s="193"/>
      <c r="E1151" s="211"/>
      <c r="F1151" s="212"/>
      <c r="G1151" s="212"/>
      <c r="H1151" s="212"/>
      <c r="I1151" s="213"/>
    </row>
    <row r="1152" spans="2:9" x14ac:dyDescent="0.25">
      <c r="B1152" s="191"/>
      <c r="C1152" s="192"/>
      <c r="D1152" s="193"/>
      <c r="E1152" s="211"/>
      <c r="F1152" s="194"/>
      <c r="G1152" s="194"/>
      <c r="H1152" s="194"/>
      <c r="I1152" s="195"/>
    </row>
    <row r="1153" spans="2:9" x14ac:dyDescent="0.25">
      <c r="B1153" s="196" t="s">
        <v>81</v>
      </c>
      <c r="C1153" s="197"/>
      <c r="D1153" s="193"/>
      <c r="E1153" s="211"/>
      <c r="F1153" s="632" t="s">
        <v>82</v>
      </c>
      <c r="G1153" s="632"/>
      <c r="H1153" s="632"/>
      <c r="I1153" s="633"/>
    </row>
    <row r="1154" spans="2:9" ht="14.4" thickBot="1" x14ac:dyDescent="0.3">
      <c r="B1154" s="181" t="s">
        <v>83</v>
      </c>
      <c r="C1154" s="182"/>
      <c r="D1154" s="183"/>
      <c r="E1154" s="242"/>
      <c r="F1154" s="570" t="s">
        <v>84</v>
      </c>
      <c r="G1154" s="570"/>
      <c r="H1154" s="570"/>
      <c r="I1154" s="571"/>
    </row>
    <row r="1155" spans="2:9" ht="14.4" thickBot="1" x14ac:dyDescent="0.3"/>
    <row r="1156" spans="2:9" ht="14.25" customHeight="1" x14ac:dyDescent="0.25">
      <c r="B1156" s="560" t="str">
        <f>+'[2]2- COMP BASICA'!$B$2</f>
        <v>REPARACIONES LOCATIVAS LABORATORIO GENETICA REGIONAL NOR OCCIDENTE DEL INSTITUTO NACIONAL DE MEDICINA LEGAL Y CIENCIAS FORENSES.</v>
      </c>
      <c r="C1156" s="561"/>
      <c r="D1156" s="561"/>
      <c r="E1156" s="561"/>
      <c r="F1156" s="561"/>
      <c r="G1156" s="561"/>
      <c r="H1156" s="271" t="s">
        <v>62</v>
      </c>
      <c r="I1156" s="270" t="str">
        <f>+'[2]BASE DEL PRESUPUESTO'!$D$166</f>
        <v>MOBILIARIO</v>
      </c>
    </row>
    <row r="1157" spans="2:9" x14ac:dyDescent="0.25">
      <c r="B1157" s="562"/>
      <c r="C1157" s="563"/>
      <c r="D1157" s="563"/>
      <c r="E1157" s="563"/>
      <c r="F1157" s="563"/>
      <c r="G1157" s="563"/>
      <c r="H1157" s="269" t="s">
        <v>63</v>
      </c>
      <c r="I1157" s="404" t="str">
        <f>+'[2]BASE DEL PRESUPUESTO'!$C$200</f>
        <v>12.34</v>
      </c>
    </row>
    <row r="1158" spans="2:9" ht="24" customHeight="1" thickBot="1" x14ac:dyDescent="0.3">
      <c r="B1158" s="267" t="s">
        <v>64</v>
      </c>
      <c r="C1158" s="564" t="str">
        <f>+'[2]BASE DEL PRESUPUESTO'!$D$200</f>
        <v>Suministro e instalacion de SILLA ADMINISTRATIVA. ANALISIS</v>
      </c>
      <c r="D1158" s="565"/>
      <c r="E1158" s="565"/>
      <c r="F1158" s="565"/>
      <c r="G1158" s="565"/>
      <c r="H1158" s="266" t="s">
        <v>65</v>
      </c>
      <c r="I1158" s="265" t="str">
        <f>+'[2]BASE DEL PRESUPUESTO'!$E$200</f>
        <v>UND</v>
      </c>
    </row>
    <row r="1159" spans="2:9" x14ac:dyDescent="0.25">
      <c r="B1159" s="264"/>
      <c r="C1159" s="129"/>
      <c r="D1159" s="129"/>
      <c r="E1159" s="263"/>
      <c r="F1159" s="262"/>
      <c r="G1159" s="129"/>
      <c r="H1159" s="129"/>
      <c r="I1159" s="144"/>
    </row>
    <row r="1160" spans="2:9" ht="14.4" thickBot="1" x14ac:dyDescent="0.3">
      <c r="B1160" s="128" t="s">
        <v>66</v>
      </c>
      <c r="C1160" s="129"/>
      <c r="D1160" s="129"/>
      <c r="E1160" s="211"/>
      <c r="F1160" s="249"/>
      <c r="G1160" s="132"/>
      <c r="H1160" s="132"/>
      <c r="I1160" s="133"/>
    </row>
    <row r="1161" spans="2:9" x14ac:dyDescent="0.25">
      <c r="B1161" s="533" t="s">
        <v>11</v>
      </c>
      <c r="C1161" s="534"/>
      <c r="D1161" s="135" t="s">
        <v>65</v>
      </c>
      <c r="E1161" s="255" t="s">
        <v>67</v>
      </c>
      <c r="F1161" s="248" t="s">
        <v>68</v>
      </c>
      <c r="G1161" s="534" t="s">
        <v>69</v>
      </c>
      <c r="H1161" s="535"/>
      <c r="I1161" s="138"/>
    </row>
    <row r="1162" spans="2:9" ht="14.4" thickBot="1" x14ac:dyDescent="0.3">
      <c r="B1162" s="568"/>
      <c r="C1162" s="569"/>
      <c r="D1162" s="145"/>
      <c r="E1162" s="208"/>
      <c r="F1162" s="256"/>
      <c r="G1162" s="661"/>
      <c r="H1162" s="662"/>
      <c r="I1162" s="133"/>
    </row>
    <row r="1163" spans="2:9" ht="14.4" thickBot="1" x14ac:dyDescent="0.3">
      <c r="B1163" s="148"/>
      <c r="C1163" s="132"/>
      <c r="D1163" s="129"/>
      <c r="E1163" s="211"/>
      <c r="F1163" s="249"/>
      <c r="G1163" s="655" t="s">
        <v>71</v>
      </c>
      <c r="H1163" s="656"/>
      <c r="I1163" s="150">
        <f>+SUM(G1162:H1162)</f>
        <v>0</v>
      </c>
    </row>
    <row r="1164" spans="2:9" ht="14.4" thickBot="1" x14ac:dyDescent="0.3">
      <c r="B1164" s="128" t="s">
        <v>72</v>
      </c>
      <c r="C1164" s="132"/>
      <c r="D1164" s="129"/>
      <c r="E1164" s="211"/>
      <c r="F1164" s="249"/>
      <c r="G1164" s="261"/>
      <c r="H1164" s="261"/>
      <c r="I1164" s="151"/>
    </row>
    <row r="1165" spans="2:9" ht="14.4" thickBot="1" x14ac:dyDescent="0.3">
      <c r="B1165" s="629" t="s">
        <v>11</v>
      </c>
      <c r="C1165" s="630"/>
      <c r="D1165" s="287" t="s">
        <v>65</v>
      </c>
      <c r="E1165" s="518" t="s">
        <v>67</v>
      </c>
      <c r="F1165" s="517" t="s">
        <v>68</v>
      </c>
      <c r="G1165" s="826" t="s">
        <v>162</v>
      </c>
      <c r="H1165" s="827"/>
      <c r="I1165" s="152"/>
    </row>
    <row r="1166" spans="2:9" s="389" customFormat="1" ht="13.95" customHeight="1" x14ac:dyDescent="0.25">
      <c r="B1166" s="886" t="s">
        <v>167</v>
      </c>
      <c r="C1166" s="887"/>
      <c r="D1166" s="516" t="s">
        <v>85</v>
      </c>
      <c r="E1166" s="515">
        <v>1</v>
      </c>
      <c r="F1166" s="514">
        <v>638259.70557518874</v>
      </c>
      <c r="G1166" s="888">
        <f>+F1166*0.19</f>
        <v>121269.34405928587</v>
      </c>
      <c r="H1166" s="889"/>
      <c r="I1166" s="513"/>
    </row>
    <row r="1167" spans="2:9" ht="14.4" thickBot="1" x14ac:dyDescent="0.3">
      <c r="B1167" s="605"/>
      <c r="C1167" s="606"/>
      <c r="D1167" s="278"/>
      <c r="E1167" s="237"/>
      <c r="F1167" s="294"/>
      <c r="G1167" s="824"/>
      <c r="H1167" s="825"/>
      <c r="I1167" s="259"/>
    </row>
    <row r="1168" spans="2:9" ht="14.4" thickBot="1" x14ac:dyDescent="0.3">
      <c r="B1168" s="148"/>
      <c r="C1168" s="132"/>
      <c r="D1168" s="129"/>
      <c r="E1168" s="211"/>
      <c r="F1168" s="249"/>
      <c r="G1168" s="554" t="s">
        <v>71</v>
      </c>
      <c r="H1168" s="555"/>
      <c r="I1168" s="150">
        <f>+SUM(F1166:H1166)</f>
        <v>759529.04963447456</v>
      </c>
    </row>
    <row r="1169" spans="2:9" ht="14.4" thickBot="1" x14ac:dyDescent="0.3">
      <c r="B1169" s="128" t="s">
        <v>74</v>
      </c>
      <c r="C1169" s="132"/>
      <c r="D1169" s="129"/>
      <c r="E1169" s="211"/>
      <c r="F1169" s="249"/>
      <c r="G1169" s="132"/>
      <c r="H1169" s="132"/>
      <c r="I1169" s="151"/>
    </row>
    <row r="1170" spans="2:9" x14ac:dyDescent="0.25">
      <c r="B1170" s="629" t="s">
        <v>11</v>
      </c>
      <c r="C1170" s="630"/>
      <c r="D1170" s="275" t="s">
        <v>65</v>
      </c>
      <c r="E1170" s="512" t="s">
        <v>75</v>
      </c>
      <c r="F1170" s="275" t="s">
        <v>76</v>
      </c>
      <c r="G1170" s="630" t="s">
        <v>77</v>
      </c>
      <c r="H1170" s="631"/>
      <c r="I1170" s="162"/>
    </row>
    <row r="1171" spans="2:9" ht="14.4" thickBot="1" x14ac:dyDescent="0.3">
      <c r="B1171" s="579"/>
      <c r="C1171" s="580"/>
      <c r="D1171" s="145"/>
      <c r="E1171" s="247"/>
      <c r="F1171" s="171"/>
      <c r="G1171" s="816"/>
      <c r="H1171" s="817"/>
      <c r="I1171" s="151"/>
    </row>
    <row r="1172" spans="2:9" ht="14.4" thickBot="1" x14ac:dyDescent="0.3">
      <c r="B1172" s="169"/>
      <c r="C1172" s="132"/>
      <c r="D1172" s="129"/>
      <c r="E1172" s="211"/>
      <c r="F1172" s="249"/>
      <c r="G1172" s="554" t="s">
        <v>71</v>
      </c>
      <c r="H1172" s="555"/>
      <c r="I1172" s="150">
        <f>+SUM(G1171:H1171)</f>
        <v>0</v>
      </c>
    </row>
    <row r="1173" spans="2:9" ht="14.4" thickBot="1" x14ac:dyDescent="0.3">
      <c r="B1173" s="128" t="s">
        <v>79</v>
      </c>
      <c r="C1173" s="160"/>
      <c r="D1173" s="129"/>
      <c r="E1173" s="211"/>
      <c r="F1173" s="249"/>
      <c r="G1173" s="132"/>
      <c r="H1173" s="132"/>
      <c r="I1173" s="151"/>
    </row>
    <row r="1174" spans="2:9" x14ac:dyDescent="0.25">
      <c r="B1174" s="533" t="s">
        <v>11</v>
      </c>
      <c r="C1174" s="534"/>
      <c r="D1174" s="135" t="s">
        <v>65</v>
      </c>
      <c r="E1174" s="248" t="s">
        <v>75</v>
      </c>
      <c r="F1174" s="135" t="s">
        <v>76</v>
      </c>
      <c r="G1174" s="534" t="s">
        <v>77</v>
      </c>
      <c r="H1174" s="535"/>
      <c r="I1174" s="162"/>
    </row>
    <row r="1175" spans="2:9" ht="14.4" thickBot="1" x14ac:dyDescent="0.3">
      <c r="B1175" s="576"/>
      <c r="C1175" s="577"/>
      <c r="D1175" s="166"/>
      <c r="E1175" s="251"/>
      <c r="F1175" s="250"/>
      <c r="G1175" s="577"/>
      <c r="H1175" s="578"/>
      <c r="I1175" s="151"/>
    </row>
    <row r="1176" spans="2:9" ht="14.4" thickBot="1" x14ac:dyDescent="0.3">
      <c r="B1176" s="172"/>
      <c r="C1176" s="173"/>
      <c r="D1176" s="174"/>
      <c r="E1176" s="246"/>
      <c r="F1176" s="245"/>
      <c r="G1176" s="593" t="s">
        <v>71</v>
      </c>
      <c r="H1176" s="594"/>
      <c r="I1176" s="150">
        <f>+SUM(G1175)</f>
        <v>0</v>
      </c>
    </row>
    <row r="1177" spans="2:9" ht="14.4" thickBot="1" x14ac:dyDescent="0.3">
      <c r="B1177" s="148"/>
      <c r="C1177" s="132"/>
      <c r="D1177" s="129"/>
      <c r="E1177" s="244"/>
      <c r="F1177" s="243"/>
      <c r="G1177" s="132"/>
      <c r="H1177" s="179"/>
      <c r="I1177" s="180"/>
    </row>
    <row r="1178" spans="2:9" ht="14.4" thickBot="1" x14ac:dyDescent="0.3">
      <c r="B1178" s="181"/>
      <c r="C1178" s="182"/>
      <c r="D1178" s="183"/>
      <c r="E1178" s="217"/>
      <c r="F1178" s="601" t="s">
        <v>80</v>
      </c>
      <c r="G1178" s="601"/>
      <c r="H1178" s="602"/>
      <c r="I1178" s="511">
        <f>+(SUM(I1163:I1176))</f>
        <v>759529.04963447456</v>
      </c>
    </row>
    <row r="1179" spans="2:9" ht="15.6" customHeight="1" thickBot="1" x14ac:dyDescent="0.3">
      <c r="B1179" s="186"/>
      <c r="C1179" s="187"/>
      <c r="D1179" s="188"/>
      <c r="E1179" s="549" t="s">
        <v>86</v>
      </c>
      <c r="F1179" s="550"/>
      <c r="G1179" s="550"/>
      <c r="H1179" s="550"/>
      <c r="I1179" s="203">
        <f>+SUM(I1180:I1183)</f>
        <v>227478.95036552515</v>
      </c>
    </row>
    <row r="1180" spans="2:9" x14ac:dyDescent="0.25">
      <c r="B1180" s="196"/>
      <c r="C1180" s="197"/>
      <c r="D1180" s="193"/>
      <c r="E1180" s="551" t="s">
        <v>87</v>
      </c>
      <c r="F1180" s="552"/>
      <c r="G1180" s="553"/>
      <c r="H1180" s="204">
        <v>0.23</v>
      </c>
      <c r="I1180" s="205">
        <f>I1178*H1180</f>
        <v>174691.68141592917</v>
      </c>
    </row>
    <row r="1181" spans="2:9" x14ac:dyDescent="0.25">
      <c r="B1181" s="196"/>
      <c r="C1181" s="197"/>
      <c r="D1181" s="193"/>
      <c r="E1181" s="521" t="s">
        <v>88</v>
      </c>
      <c r="F1181" s="522"/>
      <c r="G1181" s="523"/>
      <c r="H1181" s="206">
        <v>0.01</v>
      </c>
      <c r="I1181" s="207">
        <f>I1178*H1181</f>
        <v>7595.2904963447454</v>
      </c>
    </row>
    <row r="1182" spans="2:9" x14ac:dyDescent="0.25">
      <c r="B1182" s="196"/>
      <c r="C1182" s="197"/>
      <c r="D1182" s="193"/>
      <c r="E1182" s="521" t="s">
        <v>89</v>
      </c>
      <c r="F1182" s="522"/>
      <c r="G1182" s="523"/>
      <c r="H1182" s="206">
        <v>0.05</v>
      </c>
      <c r="I1182" s="207">
        <f>I1178*H1182</f>
        <v>37976.452481723732</v>
      </c>
    </row>
    <row r="1183" spans="2:9" ht="14.4" thickBot="1" x14ac:dyDescent="0.3">
      <c r="B1183" s="196"/>
      <c r="C1183" s="197"/>
      <c r="D1183" s="193"/>
      <c r="E1183" s="544" t="s">
        <v>90</v>
      </c>
      <c r="F1183" s="545"/>
      <c r="G1183" s="546"/>
      <c r="H1183" s="209">
        <v>0.19</v>
      </c>
      <c r="I1183" s="207">
        <f>H1183*I1182</f>
        <v>7215.5259715275097</v>
      </c>
    </row>
    <row r="1184" spans="2:9" ht="14.4" thickBot="1" x14ac:dyDescent="0.3">
      <c r="B1184" s="196"/>
      <c r="C1184" s="197"/>
      <c r="D1184" s="193"/>
      <c r="E1184" s="547" t="s">
        <v>91</v>
      </c>
      <c r="F1184" s="548"/>
      <c r="G1184" s="548"/>
      <c r="H1184" s="548"/>
      <c r="I1184" s="210">
        <f>ROUND(I1178+I1179,0)</f>
        <v>987008</v>
      </c>
    </row>
    <row r="1185" spans="2:9" x14ac:dyDescent="0.25">
      <c r="B1185" s="196"/>
      <c r="C1185" s="197"/>
      <c r="D1185" s="193"/>
      <c r="E1185" s="246"/>
      <c r="F1185" s="149"/>
      <c r="G1185" s="149"/>
      <c r="H1185" s="149"/>
      <c r="I1185" s="189"/>
    </row>
    <row r="1186" spans="2:9" x14ac:dyDescent="0.25">
      <c r="B1186" s="196"/>
      <c r="C1186" s="197"/>
      <c r="D1186" s="193"/>
      <c r="E1186" s="211"/>
      <c r="F1186" s="212"/>
      <c r="G1186" s="212"/>
      <c r="H1186" s="212"/>
      <c r="I1186" s="213"/>
    </row>
    <row r="1187" spans="2:9" x14ac:dyDescent="0.25">
      <c r="B1187" s="191"/>
      <c r="C1187" s="192"/>
      <c r="D1187" s="193"/>
      <c r="E1187" s="211"/>
      <c r="F1187" s="194"/>
      <c r="G1187" s="194"/>
      <c r="H1187" s="194"/>
      <c r="I1187" s="195"/>
    </row>
    <row r="1188" spans="2:9" x14ac:dyDescent="0.25">
      <c r="B1188" s="196" t="s">
        <v>81</v>
      </c>
      <c r="C1188" s="197"/>
      <c r="D1188" s="193"/>
      <c r="E1188" s="211"/>
      <c r="F1188" s="632" t="s">
        <v>82</v>
      </c>
      <c r="G1188" s="632"/>
      <c r="H1188" s="632"/>
      <c r="I1188" s="633"/>
    </row>
    <row r="1189" spans="2:9" ht="14.4" thickBot="1" x14ac:dyDescent="0.3">
      <c r="B1189" s="181" t="s">
        <v>83</v>
      </c>
      <c r="C1189" s="182"/>
      <c r="D1189" s="183"/>
      <c r="E1189" s="242"/>
      <c r="F1189" s="570" t="s">
        <v>84</v>
      </c>
      <c r="G1189" s="570"/>
      <c r="H1189" s="570"/>
      <c r="I1189" s="571"/>
    </row>
    <row r="1190" spans="2:9" ht="14.4" thickBot="1" x14ac:dyDescent="0.3"/>
    <row r="1191" spans="2:9" ht="14.25" customHeight="1" x14ac:dyDescent="0.25">
      <c r="B1191" s="560" t="str">
        <f>+'[2]2- COMP BASICA'!$B$2</f>
        <v>REPARACIONES LOCATIVAS LABORATORIO GENETICA REGIONAL NOR OCCIDENTE DEL INSTITUTO NACIONAL DE MEDICINA LEGAL Y CIENCIAS FORENSES.</v>
      </c>
      <c r="C1191" s="561"/>
      <c r="D1191" s="561"/>
      <c r="E1191" s="561"/>
      <c r="F1191" s="561"/>
      <c r="G1191" s="561"/>
      <c r="H1191" s="271" t="s">
        <v>62</v>
      </c>
      <c r="I1191" s="270" t="str">
        <f>+'[2]BASE DEL PRESUPUESTO'!$D$166</f>
        <v>MOBILIARIO</v>
      </c>
    </row>
    <row r="1192" spans="2:9" x14ac:dyDescent="0.25">
      <c r="B1192" s="562"/>
      <c r="C1192" s="563"/>
      <c r="D1192" s="563"/>
      <c r="E1192" s="563"/>
      <c r="F1192" s="563"/>
      <c r="G1192" s="563"/>
      <c r="H1192" s="269" t="s">
        <v>63</v>
      </c>
      <c r="I1192" s="404" t="str">
        <f>+'[2]BASE DEL PRESUPUESTO'!$C$201</f>
        <v>12.35</v>
      </c>
    </row>
    <row r="1193" spans="2:9" ht="24" customHeight="1" thickBot="1" x14ac:dyDescent="0.3">
      <c r="B1193" s="267" t="s">
        <v>64</v>
      </c>
      <c r="C1193" s="564" t="str">
        <f>+'[2]BASE DEL PRESUPUESTO'!$D$201</f>
        <v>Suministro e instalacion deMESÓN TIPO ESCRITORIO PARA LABORATORIO. Dimensiones: 146 x 70 x 75 cm (Ancho x Fondo x Alto). ANALISIS</v>
      </c>
      <c r="D1193" s="565"/>
      <c r="E1193" s="565"/>
      <c r="F1193" s="565"/>
      <c r="G1193" s="565"/>
      <c r="H1193" s="266" t="s">
        <v>65</v>
      </c>
      <c r="I1193" s="265" t="str">
        <f>+'[2]BASE DEL PRESUPUESTO'!$E$201</f>
        <v>UND</v>
      </c>
    </row>
    <row r="1194" spans="2:9" x14ac:dyDescent="0.25">
      <c r="B1194" s="264"/>
      <c r="C1194" s="129"/>
      <c r="D1194" s="129"/>
      <c r="E1194" s="263"/>
      <c r="F1194" s="262"/>
      <c r="G1194" s="129"/>
      <c r="H1194" s="129"/>
      <c r="I1194" s="144"/>
    </row>
    <row r="1195" spans="2:9" ht="14.4" thickBot="1" x14ac:dyDescent="0.3">
      <c r="B1195" s="128" t="s">
        <v>66</v>
      </c>
      <c r="C1195" s="129"/>
      <c r="D1195" s="129"/>
      <c r="E1195" s="211"/>
      <c r="F1195" s="249"/>
      <c r="G1195" s="132"/>
      <c r="H1195" s="132"/>
      <c r="I1195" s="133"/>
    </row>
    <row r="1196" spans="2:9" x14ac:dyDescent="0.25">
      <c r="B1196" s="533" t="s">
        <v>11</v>
      </c>
      <c r="C1196" s="534"/>
      <c r="D1196" s="135" t="s">
        <v>65</v>
      </c>
      <c r="E1196" s="255" t="s">
        <v>67</v>
      </c>
      <c r="F1196" s="248" t="s">
        <v>68</v>
      </c>
      <c r="G1196" s="534" t="s">
        <v>69</v>
      </c>
      <c r="H1196" s="535"/>
      <c r="I1196" s="138"/>
    </row>
    <row r="1197" spans="2:9" ht="14.4" thickBot="1" x14ac:dyDescent="0.3">
      <c r="B1197" s="568"/>
      <c r="C1197" s="569"/>
      <c r="D1197" s="145"/>
      <c r="E1197" s="208"/>
      <c r="F1197" s="256"/>
      <c r="G1197" s="661"/>
      <c r="H1197" s="662"/>
      <c r="I1197" s="133"/>
    </row>
    <row r="1198" spans="2:9" ht="14.4" thickBot="1" x14ac:dyDescent="0.3">
      <c r="B1198" s="148"/>
      <c r="C1198" s="132"/>
      <c r="D1198" s="129"/>
      <c r="E1198" s="211"/>
      <c r="F1198" s="249"/>
      <c r="G1198" s="655" t="s">
        <v>71</v>
      </c>
      <c r="H1198" s="656"/>
      <c r="I1198" s="150">
        <f>+SUM(G1197:H1197)</f>
        <v>0</v>
      </c>
    </row>
    <row r="1199" spans="2:9" ht="14.4" thickBot="1" x14ac:dyDescent="0.3">
      <c r="B1199" s="128" t="s">
        <v>72</v>
      </c>
      <c r="C1199" s="132"/>
      <c r="D1199" s="129"/>
      <c r="E1199" s="211"/>
      <c r="F1199" s="249"/>
      <c r="G1199" s="261"/>
      <c r="H1199" s="261"/>
      <c r="I1199" s="151"/>
    </row>
    <row r="1200" spans="2:9" ht="14.4" thickBot="1" x14ac:dyDescent="0.3">
      <c r="B1200" s="629" t="s">
        <v>11</v>
      </c>
      <c r="C1200" s="630"/>
      <c r="D1200" s="287" t="s">
        <v>65</v>
      </c>
      <c r="E1200" s="518" t="s">
        <v>67</v>
      </c>
      <c r="F1200" s="517" t="s">
        <v>68</v>
      </c>
      <c r="G1200" s="826" t="s">
        <v>162</v>
      </c>
      <c r="H1200" s="827"/>
      <c r="I1200" s="152"/>
    </row>
    <row r="1201" spans="2:9" s="389" customFormat="1" ht="13.95" customHeight="1" x14ac:dyDescent="0.25">
      <c r="B1201" s="886" t="s">
        <v>166</v>
      </c>
      <c r="C1201" s="887"/>
      <c r="D1201" s="516" t="s">
        <v>85</v>
      </c>
      <c r="E1201" s="515">
        <v>1</v>
      </c>
      <c r="F1201" s="514">
        <v>2046380.4760072543</v>
      </c>
      <c r="G1201" s="888">
        <f>+F1201*0.19</f>
        <v>388812.29044137831</v>
      </c>
      <c r="H1201" s="889"/>
      <c r="I1201" s="513"/>
    </row>
    <row r="1202" spans="2:9" ht="14.4" thickBot="1" x14ac:dyDescent="0.3">
      <c r="B1202" s="605"/>
      <c r="C1202" s="606"/>
      <c r="D1202" s="278"/>
      <c r="E1202" s="237"/>
      <c r="F1202" s="294"/>
      <c r="G1202" s="824"/>
      <c r="H1202" s="825"/>
      <c r="I1202" s="259"/>
    </row>
    <row r="1203" spans="2:9" ht="14.4" thickBot="1" x14ac:dyDescent="0.3">
      <c r="B1203" s="148"/>
      <c r="C1203" s="132"/>
      <c r="D1203" s="129"/>
      <c r="E1203" s="211"/>
      <c r="F1203" s="249"/>
      <c r="G1203" s="554" t="s">
        <v>71</v>
      </c>
      <c r="H1203" s="555"/>
      <c r="I1203" s="150">
        <f>+SUM(F1201:H1201)</f>
        <v>2435192.7664486328</v>
      </c>
    </row>
    <row r="1204" spans="2:9" ht="14.4" thickBot="1" x14ac:dyDescent="0.3">
      <c r="B1204" s="128" t="s">
        <v>74</v>
      </c>
      <c r="C1204" s="132"/>
      <c r="D1204" s="129"/>
      <c r="E1204" s="211"/>
      <c r="F1204" s="249"/>
      <c r="G1204" s="132"/>
      <c r="H1204" s="132"/>
      <c r="I1204" s="151"/>
    </row>
    <row r="1205" spans="2:9" x14ac:dyDescent="0.25">
      <c r="B1205" s="629" t="s">
        <v>11</v>
      </c>
      <c r="C1205" s="630"/>
      <c r="D1205" s="275" t="s">
        <v>65</v>
      </c>
      <c r="E1205" s="512" t="s">
        <v>75</v>
      </c>
      <c r="F1205" s="275" t="s">
        <v>76</v>
      </c>
      <c r="G1205" s="630" t="s">
        <v>77</v>
      </c>
      <c r="H1205" s="631"/>
      <c r="I1205" s="162"/>
    </row>
    <row r="1206" spans="2:9" ht="14.4" thickBot="1" x14ac:dyDescent="0.3">
      <c r="B1206" s="579"/>
      <c r="C1206" s="580"/>
      <c r="D1206" s="145"/>
      <c r="E1206" s="247"/>
      <c r="F1206" s="171"/>
      <c r="G1206" s="816"/>
      <c r="H1206" s="817"/>
      <c r="I1206" s="151"/>
    </row>
    <row r="1207" spans="2:9" ht="14.4" thickBot="1" x14ac:dyDescent="0.3">
      <c r="B1207" s="169"/>
      <c r="C1207" s="132"/>
      <c r="D1207" s="129"/>
      <c r="E1207" s="211"/>
      <c r="F1207" s="249"/>
      <c r="G1207" s="554" t="s">
        <v>71</v>
      </c>
      <c r="H1207" s="555"/>
      <c r="I1207" s="150">
        <f>+SUM(G1206:H1206)</f>
        <v>0</v>
      </c>
    </row>
    <row r="1208" spans="2:9" ht="14.4" thickBot="1" x14ac:dyDescent="0.3">
      <c r="B1208" s="128" t="s">
        <v>79</v>
      </c>
      <c r="C1208" s="160"/>
      <c r="D1208" s="129"/>
      <c r="E1208" s="211"/>
      <c r="F1208" s="249"/>
      <c r="G1208" s="132"/>
      <c r="H1208" s="132"/>
      <c r="I1208" s="151"/>
    </row>
    <row r="1209" spans="2:9" x14ac:dyDescent="0.25">
      <c r="B1209" s="533" t="s">
        <v>11</v>
      </c>
      <c r="C1209" s="534"/>
      <c r="D1209" s="135" t="s">
        <v>65</v>
      </c>
      <c r="E1209" s="248" t="s">
        <v>75</v>
      </c>
      <c r="F1209" s="135" t="s">
        <v>76</v>
      </c>
      <c r="G1209" s="534" t="s">
        <v>77</v>
      </c>
      <c r="H1209" s="535"/>
      <c r="I1209" s="162"/>
    </row>
    <row r="1210" spans="2:9" ht="14.4" thickBot="1" x14ac:dyDescent="0.3">
      <c r="B1210" s="576"/>
      <c r="C1210" s="577"/>
      <c r="D1210" s="166"/>
      <c r="E1210" s="251"/>
      <c r="F1210" s="250"/>
      <c r="G1210" s="577"/>
      <c r="H1210" s="578"/>
      <c r="I1210" s="151"/>
    </row>
    <row r="1211" spans="2:9" ht="14.4" thickBot="1" x14ac:dyDescent="0.3">
      <c r="B1211" s="172"/>
      <c r="C1211" s="173"/>
      <c r="D1211" s="174"/>
      <c r="E1211" s="246"/>
      <c r="F1211" s="245"/>
      <c r="G1211" s="593" t="s">
        <v>71</v>
      </c>
      <c r="H1211" s="594"/>
      <c r="I1211" s="150">
        <f>+SUM(G1210)</f>
        <v>0</v>
      </c>
    </row>
    <row r="1212" spans="2:9" ht="14.4" thickBot="1" x14ac:dyDescent="0.3">
      <c r="B1212" s="148"/>
      <c r="C1212" s="132"/>
      <c r="D1212" s="129"/>
      <c r="E1212" s="244"/>
      <c r="F1212" s="243"/>
      <c r="G1212" s="132"/>
      <c r="H1212" s="179"/>
      <c r="I1212" s="180"/>
    </row>
    <row r="1213" spans="2:9" ht="14.4" thickBot="1" x14ac:dyDescent="0.3">
      <c r="B1213" s="181"/>
      <c r="C1213" s="182"/>
      <c r="D1213" s="183"/>
      <c r="E1213" s="217"/>
      <c r="F1213" s="601" t="s">
        <v>80</v>
      </c>
      <c r="G1213" s="601"/>
      <c r="H1213" s="602"/>
      <c r="I1213" s="511">
        <f>+SUM(I1198:I1211)</f>
        <v>2435192.7664486328</v>
      </c>
    </row>
    <row r="1214" spans="2:9" ht="15.6" customHeight="1" thickBot="1" x14ac:dyDescent="0.3">
      <c r="B1214" s="186"/>
      <c r="C1214" s="187"/>
      <c r="D1214" s="188"/>
      <c r="E1214" s="549" t="s">
        <v>86</v>
      </c>
      <c r="F1214" s="550"/>
      <c r="G1214" s="550"/>
      <c r="H1214" s="550"/>
      <c r="I1214" s="203">
        <f>+SUM(I1215:I1218)</f>
        <v>729340.23355136556</v>
      </c>
    </row>
    <row r="1215" spans="2:9" x14ac:dyDescent="0.25">
      <c r="B1215" s="196"/>
      <c r="C1215" s="197"/>
      <c r="D1215" s="193"/>
      <c r="E1215" s="551" t="s">
        <v>87</v>
      </c>
      <c r="F1215" s="552"/>
      <c r="G1215" s="553"/>
      <c r="H1215" s="204">
        <v>0.23</v>
      </c>
      <c r="I1215" s="205">
        <f>I1213*H1215</f>
        <v>560094.33628318552</v>
      </c>
    </row>
    <row r="1216" spans="2:9" x14ac:dyDescent="0.25">
      <c r="B1216" s="196"/>
      <c r="C1216" s="197"/>
      <c r="D1216" s="193"/>
      <c r="E1216" s="521" t="s">
        <v>88</v>
      </c>
      <c r="F1216" s="522"/>
      <c r="G1216" s="523"/>
      <c r="H1216" s="206">
        <v>0.01</v>
      </c>
      <c r="I1216" s="207">
        <f>I1213*H1216</f>
        <v>24351.927664486328</v>
      </c>
    </row>
    <row r="1217" spans="2:9" x14ac:dyDescent="0.25">
      <c r="B1217" s="196"/>
      <c r="C1217" s="197"/>
      <c r="D1217" s="193"/>
      <c r="E1217" s="521" t="s">
        <v>89</v>
      </c>
      <c r="F1217" s="522"/>
      <c r="G1217" s="523"/>
      <c r="H1217" s="206">
        <v>0.05</v>
      </c>
      <c r="I1217" s="207">
        <f>I1213*H1217</f>
        <v>121759.63832243165</v>
      </c>
    </row>
    <row r="1218" spans="2:9" ht="14.4" thickBot="1" x14ac:dyDescent="0.3">
      <c r="B1218" s="196"/>
      <c r="C1218" s="197"/>
      <c r="D1218" s="193"/>
      <c r="E1218" s="544" t="s">
        <v>90</v>
      </c>
      <c r="F1218" s="545"/>
      <c r="G1218" s="546"/>
      <c r="H1218" s="209">
        <v>0.19</v>
      </c>
      <c r="I1218" s="207">
        <f>H1218*I1217</f>
        <v>23134.331281262013</v>
      </c>
    </row>
    <row r="1219" spans="2:9" ht="14.4" thickBot="1" x14ac:dyDescent="0.3">
      <c r="B1219" s="196"/>
      <c r="C1219" s="197"/>
      <c r="D1219" s="193"/>
      <c r="E1219" s="547" t="s">
        <v>91</v>
      </c>
      <c r="F1219" s="548"/>
      <c r="G1219" s="548"/>
      <c r="H1219" s="548"/>
      <c r="I1219" s="210">
        <f>ROUND(I1213+I1214,0)</f>
        <v>3164533</v>
      </c>
    </row>
    <row r="1220" spans="2:9" x14ac:dyDescent="0.25">
      <c r="B1220" s="196"/>
      <c r="C1220" s="197"/>
      <c r="D1220" s="193"/>
      <c r="E1220" s="246"/>
      <c r="F1220" s="149"/>
      <c r="G1220" s="149"/>
      <c r="H1220" s="149"/>
      <c r="I1220" s="189"/>
    </row>
    <row r="1221" spans="2:9" x14ac:dyDescent="0.25">
      <c r="B1221" s="196"/>
      <c r="C1221" s="197"/>
      <c r="D1221" s="193"/>
      <c r="E1221" s="211"/>
      <c r="F1221" s="212"/>
      <c r="G1221" s="212"/>
      <c r="H1221" s="212"/>
      <c r="I1221" s="213"/>
    </row>
    <row r="1222" spans="2:9" x14ac:dyDescent="0.25">
      <c r="B1222" s="191"/>
      <c r="C1222" s="192"/>
      <c r="D1222" s="193"/>
      <c r="E1222" s="211"/>
      <c r="F1222" s="194"/>
      <c r="G1222" s="194"/>
      <c r="H1222" s="194"/>
      <c r="I1222" s="195"/>
    </row>
    <row r="1223" spans="2:9" x14ac:dyDescent="0.25">
      <c r="B1223" s="196" t="s">
        <v>81</v>
      </c>
      <c r="C1223" s="197"/>
      <c r="D1223" s="193"/>
      <c r="E1223" s="211"/>
      <c r="F1223" s="632" t="s">
        <v>82</v>
      </c>
      <c r="G1223" s="632"/>
      <c r="H1223" s="632"/>
      <c r="I1223" s="633"/>
    </row>
    <row r="1224" spans="2:9" ht="14.4" thickBot="1" x14ac:dyDescent="0.3">
      <c r="B1224" s="181" t="s">
        <v>83</v>
      </c>
      <c r="C1224" s="182"/>
      <c r="D1224" s="183"/>
      <c r="E1224" s="242"/>
      <c r="F1224" s="570" t="s">
        <v>84</v>
      </c>
      <c r="G1224" s="570"/>
      <c r="H1224" s="570"/>
      <c r="I1224" s="571"/>
    </row>
    <row r="1225" spans="2:9" ht="14.4" thickBot="1" x14ac:dyDescent="0.3"/>
    <row r="1226" spans="2:9" ht="14.25" customHeight="1" x14ac:dyDescent="0.25">
      <c r="B1226" s="560" t="str">
        <f>+'[2]2- COMP BASICA'!$B$2</f>
        <v>REPARACIONES LOCATIVAS LABORATORIO GENETICA REGIONAL NOR OCCIDENTE DEL INSTITUTO NACIONAL DE MEDICINA LEGAL Y CIENCIAS FORENSES.</v>
      </c>
      <c r="C1226" s="561"/>
      <c r="D1226" s="561"/>
      <c r="E1226" s="561"/>
      <c r="F1226" s="561"/>
      <c r="G1226" s="561"/>
      <c r="H1226" s="271" t="s">
        <v>62</v>
      </c>
      <c r="I1226" s="270" t="str">
        <f>+'[2]BASE DEL PRESUPUESTO'!$D$166</f>
        <v>MOBILIARIO</v>
      </c>
    </row>
    <row r="1227" spans="2:9" x14ac:dyDescent="0.25">
      <c r="B1227" s="562"/>
      <c r="C1227" s="563"/>
      <c r="D1227" s="563"/>
      <c r="E1227" s="563"/>
      <c r="F1227" s="563"/>
      <c r="G1227" s="563"/>
      <c r="H1227" s="269" t="s">
        <v>63</v>
      </c>
      <c r="I1227" s="404" t="str">
        <f>+'[2]BASE DEL PRESUPUESTO'!$C$202</f>
        <v>12.36</v>
      </c>
    </row>
    <row r="1228" spans="2:9" ht="24" customHeight="1" thickBot="1" x14ac:dyDescent="0.3">
      <c r="B1228" s="267" t="s">
        <v>64</v>
      </c>
      <c r="C1228" s="564" t="str">
        <f>+'[2]BASE DEL PRESUPUESTO'!$D$202</f>
        <v>Suministro e instalacion de MESÓN PERIMETRAL PARA LABORATORIO. Dimensiones: 196 x 70 x 90 cm (Ancho x Fondo x Alto). PCR</v>
      </c>
      <c r="D1228" s="565"/>
      <c r="E1228" s="565"/>
      <c r="F1228" s="565"/>
      <c r="G1228" s="565"/>
      <c r="H1228" s="266" t="s">
        <v>65</v>
      </c>
      <c r="I1228" s="265" t="str">
        <f>+'[2]BASE DEL PRESUPUESTO'!$E$202</f>
        <v>UND</v>
      </c>
    </row>
    <row r="1229" spans="2:9" x14ac:dyDescent="0.25">
      <c r="B1229" s="264"/>
      <c r="C1229" s="129"/>
      <c r="D1229" s="129"/>
      <c r="E1229" s="263"/>
      <c r="F1229" s="262"/>
      <c r="G1229" s="129"/>
      <c r="H1229" s="129"/>
      <c r="I1229" s="144"/>
    </row>
    <row r="1230" spans="2:9" ht="14.4" thickBot="1" x14ac:dyDescent="0.3">
      <c r="B1230" s="128" t="s">
        <v>66</v>
      </c>
      <c r="C1230" s="129"/>
      <c r="D1230" s="129"/>
      <c r="E1230" s="211"/>
      <c r="F1230" s="249"/>
      <c r="G1230" s="132"/>
      <c r="H1230" s="132"/>
      <c r="I1230" s="133"/>
    </row>
    <row r="1231" spans="2:9" x14ac:dyDescent="0.25">
      <c r="B1231" s="533" t="s">
        <v>11</v>
      </c>
      <c r="C1231" s="534"/>
      <c r="D1231" s="135" t="s">
        <v>65</v>
      </c>
      <c r="E1231" s="255" t="s">
        <v>67</v>
      </c>
      <c r="F1231" s="248" t="s">
        <v>68</v>
      </c>
      <c r="G1231" s="534" t="s">
        <v>69</v>
      </c>
      <c r="H1231" s="535"/>
      <c r="I1231" s="138"/>
    </row>
    <row r="1232" spans="2:9" ht="14.4" thickBot="1" x14ac:dyDescent="0.3">
      <c r="B1232" s="568"/>
      <c r="C1232" s="569"/>
      <c r="D1232" s="145"/>
      <c r="E1232" s="208"/>
      <c r="F1232" s="256"/>
      <c r="G1232" s="661"/>
      <c r="H1232" s="662"/>
      <c r="I1232" s="133"/>
    </row>
    <row r="1233" spans="2:9" ht="14.4" thickBot="1" x14ac:dyDescent="0.3">
      <c r="B1233" s="148"/>
      <c r="C1233" s="132"/>
      <c r="D1233" s="129"/>
      <c r="E1233" s="211"/>
      <c r="F1233" s="249"/>
      <c r="G1233" s="655" t="s">
        <v>71</v>
      </c>
      <c r="H1233" s="656"/>
      <c r="I1233" s="150">
        <f>+SUM(G1232:H1232)</f>
        <v>0</v>
      </c>
    </row>
    <row r="1234" spans="2:9" ht="14.4" thickBot="1" x14ac:dyDescent="0.3">
      <c r="B1234" s="128" t="s">
        <v>72</v>
      </c>
      <c r="C1234" s="132"/>
      <c r="D1234" s="129"/>
      <c r="E1234" s="211"/>
      <c r="F1234" s="249"/>
      <c r="G1234" s="261"/>
      <c r="H1234" s="261"/>
      <c r="I1234" s="151"/>
    </row>
    <row r="1235" spans="2:9" ht="14.4" thickBot="1" x14ac:dyDescent="0.3">
      <c r="B1235" s="629" t="s">
        <v>11</v>
      </c>
      <c r="C1235" s="630"/>
      <c r="D1235" s="287" t="s">
        <v>65</v>
      </c>
      <c r="E1235" s="518" t="s">
        <v>67</v>
      </c>
      <c r="F1235" s="517" t="s">
        <v>68</v>
      </c>
      <c r="G1235" s="826" t="s">
        <v>162</v>
      </c>
      <c r="H1235" s="827"/>
      <c r="I1235" s="152"/>
    </row>
    <row r="1236" spans="2:9" s="389" customFormat="1" ht="13.95" customHeight="1" x14ac:dyDescent="0.25">
      <c r="B1236" s="886" t="s">
        <v>163</v>
      </c>
      <c r="C1236" s="887"/>
      <c r="D1236" s="516" t="s">
        <v>85</v>
      </c>
      <c r="E1236" s="515">
        <v>1</v>
      </c>
      <c r="F1236" s="514">
        <v>3478939.863748502</v>
      </c>
      <c r="G1236" s="888">
        <f>+F1236*0.19</f>
        <v>660998.57411221543</v>
      </c>
      <c r="H1236" s="889"/>
      <c r="I1236" s="513"/>
    </row>
    <row r="1237" spans="2:9" ht="14.4" thickBot="1" x14ac:dyDescent="0.3">
      <c r="B1237" s="605"/>
      <c r="C1237" s="606"/>
      <c r="D1237" s="278"/>
      <c r="E1237" s="237"/>
      <c r="F1237" s="294"/>
      <c r="G1237" s="824"/>
      <c r="H1237" s="825"/>
      <c r="I1237" s="259"/>
    </row>
    <row r="1238" spans="2:9" ht="14.4" thickBot="1" x14ac:dyDescent="0.3">
      <c r="B1238" s="148"/>
      <c r="C1238" s="132"/>
      <c r="D1238" s="129"/>
      <c r="E1238" s="211"/>
      <c r="F1238" s="249"/>
      <c r="G1238" s="554" t="s">
        <v>71</v>
      </c>
      <c r="H1238" s="555"/>
      <c r="I1238" s="150">
        <f>+SUM(F1236:H1236)</f>
        <v>4139938.4378607175</v>
      </c>
    </row>
    <row r="1239" spans="2:9" ht="14.4" thickBot="1" x14ac:dyDescent="0.3">
      <c r="B1239" s="128" t="s">
        <v>74</v>
      </c>
      <c r="C1239" s="132"/>
      <c r="D1239" s="129"/>
      <c r="E1239" s="211"/>
      <c r="F1239" s="249"/>
      <c r="G1239" s="132"/>
      <c r="H1239" s="132"/>
      <c r="I1239" s="151"/>
    </row>
    <row r="1240" spans="2:9" x14ac:dyDescent="0.25">
      <c r="B1240" s="629" t="s">
        <v>11</v>
      </c>
      <c r="C1240" s="630"/>
      <c r="D1240" s="275" t="s">
        <v>65</v>
      </c>
      <c r="E1240" s="512" t="s">
        <v>75</v>
      </c>
      <c r="F1240" s="275" t="s">
        <v>76</v>
      </c>
      <c r="G1240" s="630" t="s">
        <v>77</v>
      </c>
      <c r="H1240" s="631"/>
      <c r="I1240" s="162"/>
    </row>
    <row r="1241" spans="2:9" ht="14.4" thickBot="1" x14ac:dyDescent="0.3">
      <c r="B1241" s="579"/>
      <c r="C1241" s="580"/>
      <c r="D1241" s="145"/>
      <c r="E1241" s="247"/>
      <c r="F1241" s="171"/>
      <c r="G1241" s="816"/>
      <c r="H1241" s="817"/>
      <c r="I1241" s="151"/>
    </row>
    <row r="1242" spans="2:9" ht="14.4" thickBot="1" x14ac:dyDescent="0.3">
      <c r="B1242" s="169"/>
      <c r="C1242" s="132"/>
      <c r="D1242" s="129"/>
      <c r="E1242" s="211"/>
      <c r="F1242" s="249"/>
      <c r="G1242" s="554" t="s">
        <v>71</v>
      </c>
      <c r="H1242" s="555"/>
      <c r="I1242" s="150">
        <f>+SUM(G1241:H1241)</f>
        <v>0</v>
      </c>
    </row>
    <row r="1243" spans="2:9" ht="14.4" thickBot="1" x14ac:dyDescent="0.3">
      <c r="B1243" s="128" t="s">
        <v>79</v>
      </c>
      <c r="C1243" s="160"/>
      <c r="D1243" s="129"/>
      <c r="E1243" s="211"/>
      <c r="F1243" s="249"/>
      <c r="G1243" s="132"/>
      <c r="H1243" s="132"/>
      <c r="I1243" s="151"/>
    </row>
    <row r="1244" spans="2:9" x14ac:dyDescent="0.25">
      <c r="B1244" s="533" t="s">
        <v>11</v>
      </c>
      <c r="C1244" s="534"/>
      <c r="D1244" s="135" t="s">
        <v>65</v>
      </c>
      <c r="E1244" s="248" t="s">
        <v>75</v>
      </c>
      <c r="F1244" s="135" t="s">
        <v>76</v>
      </c>
      <c r="G1244" s="534" t="s">
        <v>77</v>
      </c>
      <c r="H1244" s="535"/>
      <c r="I1244" s="162"/>
    </row>
    <row r="1245" spans="2:9" ht="14.4" thickBot="1" x14ac:dyDescent="0.3">
      <c r="B1245" s="576"/>
      <c r="C1245" s="577"/>
      <c r="D1245" s="166"/>
      <c r="E1245" s="251"/>
      <c r="F1245" s="250"/>
      <c r="G1245" s="577"/>
      <c r="H1245" s="578"/>
      <c r="I1245" s="151"/>
    </row>
    <row r="1246" spans="2:9" ht="14.4" thickBot="1" x14ac:dyDescent="0.3">
      <c r="B1246" s="172"/>
      <c r="C1246" s="173"/>
      <c r="D1246" s="174"/>
      <c r="E1246" s="246"/>
      <c r="F1246" s="245"/>
      <c r="G1246" s="593" t="s">
        <v>71</v>
      </c>
      <c r="H1246" s="594"/>
      <c r="I1246" s="150">
        <f>+SUM(G1245)</f>
        <v>0</v>
      </c>
    </row>
    <row r="1247" spans="2:9" ht="14.4" thickBot="1" x14ac:dyDescent="0.3">
      <c r="B1247" s="148"/>
      <c r="C1247" s="132"/>
      <c r="D1247" s="129"/>
      <c r="E1247" s="244"/>
      <c r="F1247" s="243"/>
      <c r="G1247" s="132"/>
      <c r="H1247" s="179"/>
      <c r="I1247" s="180"/>
    </row>
    <row r="1248" spans="2:9" ht="14.4" thickBot="1" x14ac:dyDescent="0.3">
      <c r="B1248" s="181"/>
      <c r="C1248" s="182"/>
      <c r="D1248" s="183"/>
      <c r="E1248" s="217"/>
      <c r="F1248" s="601" t="s">
        <v>80</v>
      </c>
      <c r="G1248" s="601"/>
      <c r="H1248" s="602"/>
      <c r="I1248" s="511">
        <f>+SUM(I1233:I1246)</f>
        <v>4139938.4378607175</v>
      </c>
    </row>
    <row r="1249" spans="2:9" ht="15.6" customHeight="1" thickBot="1" x14ac:dyDescent="0.3">
      <c r="B1249" s="186"/>
      <c r="C1249" s="187"/>
      <c r="D1249" s="188"/>
      <c r="E1249" s="549" t="s">
        <v>86</v>
      </c>
      <c r="F1249" s="550"/>
      <c r="G1249" s="550"/>
      <c r="H1249" s="550"/>
      <c r="I1249" s="203">
        <f>+SUM(I1250:I1253)</f>
        <v>1239911.562139285</v>
      </c>
    </row>
    <row r="1250" spans="2:9" x14ac:dyDescent="0.25">
      <c r="B1250" s="196"/>
      <c r="C1250" s="197"/>
      <c r="D1250" s="193"/>
      <c r="E1250" s="551" t="s">
        <v>87</v>
      </c>
      <c r="F1250" s="552"/>
      <c r="G1250" s="553"/>
      <c r="H1250" s="204">
        <v>0.23</v>
      </c>
      <c r="I1250" s="205">
        <f>I1248*H1250</f>
        <v>952185.84070796508</v>
      </c>
    </row>
    <row r="1251" spans="2:9" x14ac:dyDescent="0.25">
      <c r="B1251" s="196"/>
      <c r="C1251" s="197"/>
      <c r="D1251" s="193"/>
      <c r="E1251" s="521" t="s">
        <v>88</v>
      </c>
      <c r="F1251" s="522"/>
      <c r="G1251" s="523"/>
      <c r="H1251" s="206">
        <v>0.01</v>
      </c>
      <c r="I1251" s="207">
        <f>I1248*H1251</f>
        <v>41399.384378607174</v>
      </c>
    </row>
    <row r="1252" spans="2:9" x14ac:dyDescent="0.25">
      <c r="B1252" s="196"/>
      <c r="C1252" s="197"/>
      <c r="D1252" s="193"/>
      <c r="E1252" s="521" t="s">
        <v>89</v>
      </c>
      <c r="F1252" s="522"/>
      <c r="G1252" s="523"/>
      <c r="H1252" s="206">
        <v>0.05</v>
      </c>
      <c r="I1252" s="207">
        <f>I1248*H1252</f>
        <v>206996.92189303588</v>
      </c>
    </row>
    <row r="1253" spans="2:9" ht="14.4" thickBot="1" x14ac:dyDescent="0.3">
      <c r="B1253" s="196"/>
      <c r="C1253" s="197"/>
      <c r="D1253" s="193"/>
      <c r="E1253" s="544" t="s">
        <v>90</v>
      </c>
      <c r="F1253" s="545"/>
      <c r="G1253" s="546"/>
      <c r="H1253" s="209">
        <v>0.19</v>
      </c>
      <c r="I1253" s="207">
        <f>H1253*I1252</f>
        <v>39329.415159676821</v>
      </c>
    </row>
    <row r="1254" spans="2:9" ht="14.4" thickBot="1" x14ac:dyDescent="0.3">
      <c r="B1254" s="196"/>
      <c r="C1254" s="197"/>
      <c r="D1254" s="193"/>
      <c r="E1254" s="547" t="s">
        <v>91</v>
      </c>
      <c r="F1254" s="548"/>
      <c r="G1254" s="548"/>
      <c r="H1254" s="548"/>
      <c r="I1254" s="210">
        <f>ROUND(I1248+I1249,0)</f>
        <v>5379850</v>
      </c>
    </row>
    <row r="1255" spans="2:9" x14ac:dyDescent="0.25">
      <c r="B1255" s="196"/>
      <c r="C1255" s="197"/>
      <c r="D1255" s="193"/>
      <c r="E1255" s="246"/>
      <c r="F1255" s="149"/>
      <c r="G1255" s="149"/>
      <c r="H1255" s="149"/>
      <c r="I1255" s="189"/>
    </row>
    <row r="1256" spans="2:9" x14ac:dyDescent="0.25">
      <c r="B1256" s="196"/>
      <c r="C1256" s="197"/>
      <c r="D1256" s="193"/>
      <c r="E1256" s="211"/>
      <c r="F1256" s="212"/>
      <c r="G1256" s="212"/>
      <c r="H1256" s="212"/>
      <c r="I1256" s="213"/>
    </row>
    <row r="1257" spans="2:9" x14ac:dyDescent="0.25">
      <c r="B1257" s="191"/>
      <c r="C1257" s="192"/>
      <c r="D1257" s="193"/>
      <c r="E1257" s="211"/>
      <c r="F1257" s="194"/>
      <c r="G1257" s="194"/>
      <c r="H1257" s="194"/>
      <c r="I1257" s="195"/>
    </row>
    <row r="1258" spans="2:9" x14ac:dyDescent="0.25">
      <c r="B1258" s="196" t="s">
        <v>81</v>
      </c>
      <c r="C1258" s="197"/>
      <c r="D1258" s="193"/>
      <c r="E1258" s="211"/>
      <c r="F1258" s="632" t="s">
        <v>82</v>
      </c>
      <c r="G1258" s="632"/>
      <c r="H1258" s="632"/>
      <c r="I1258" s="633"/>
    </row>
    <row r="1259" spans="2:9" ht="14.4" thickBot="1" x14ac:dyDescent="0.3">
      <c r="B1259" s="181" t="s">
        <v>83</v>
      </c>
      <c r="C1259" s="182"/>
      <c r="D1259" s="183"/>
      <c r="E1259" s="242"/>
      <c r="F1259" s="570" t="s">
        <v>84</v>
      </c>
      <c r="G1259" s="570"/>
      <c r="H1259" s="570"/>
      <c r="I1259" s="571"/>
    </row>
    <row r="1260" spans="2:9" ht="14.4" thickBot="1" x14ac:dyDescent="0.3"/>
    <row r="1261" spans="2:9" ht="14.25" customHeight="1" x14ac:dyDescent="0.25">
      <c r="B1261" s="560" t="str">
        <f>+'[2]2- COMP BASICA'!$B$2</f>
        <v>REPARACIONES LOCATIVAS LABORATORIO GENETICA REGIONAL NOR OCCIDENTE DEL INSTITUTO NACIONAL DE MEDICINA LEGAL Y CIENCIAS FORENSES.</v>
      </c>
      <c r="C1261" s="561"/>
      <c r="D1261" s="561"/>
      <c r="E1261" s="561"/>
      <c r="F1261" s="561"/>
      <c r="G1261" s="561"/>
      <c r="H1261" s="271" t="s">
        <v>62</v>
      </c>
      <c r="I1261" s="270" t="str">
        <f>+'[2]BASE DEL PRESUPUESTO'!$D$166</f>
        <v>MOBILIARIO</v>
      </c>
    </row>
    <row r="1262" spans="2:9" x14ac:dyDescent="0.25">
      <c r="B1262" s="562"/>
      <c r="C1262" s="563"/>
      <c r="D1262" s="563"/>
      <c r="E1262" s="563"/>
      <c r="F1262" s="563"/>
      <c r="G1262" s="563"/>
      <c r="H1262" s="269" t="s">
        <v>63</v>
      </c>
      <c r="I1262" s="404" t="str">
        <f>+'[2]BASE DEL PRESUPUESTO'!$C$203</f>
        <v>12.37</v>
      </c>
    </row>
    <row r="1263" spans="2:9" ht="24" customHeight="1" thickBot="1" x14ac:dyDescent="0.3">
      <c r="B1263" s="267" t="s">
        <v>64</v>
      </c>
      <c r="C1263" s="564" t="str">
        <f>+'[2]BASE DEL PRESUPUESTO'!$D$203</f>
        <v>Suministro e instalacion deGABINETE INFERIOR. Dimensiones: 83 x 45 x 82 cm (Ancho x Fondo x Alto). PCR</v>
      </c>
      <c r="D1263" s="565"/>
      <c r="E1263" s="565"/>
      <c r="F1263" s="565"/>
      <c r="G1263" s="565"/>
      <c r="H1263" s="266" t="s">
        <v>65</v>
      </c>
      <c r="I1263" s="265" t="str">
        <f>+'[2]BASE DEL PRESUPUESTO'!$E$203</f>
        <v>UND</v>
      </c>
    </row>
    <row r="1264" spans="2:9" x14ac:dyDescent="0.25">
      <c r="B1264" s="264"/>
      <c r="C1264" s="129"/>
      <c r="D1264" s="129"/>
      <c r="E1264" s="263"/>
      <c r="F1264" s="262"/>
      <c r="G1264" s="129"/>
      <c r="H1264" s="129"/>
      <c r="I1264" s="144"/>
    </row>
    <row r="1265" spans="2:9" ht="14.4" thickBot="1" x14ac:dyDescent="0.3">
      <c r="B1265" s="128" t="s">
        <v>66</v>
      </c>
      <c r="C1265" s="129"/>
      <c r="D1265" s="129"/>
      <c r="E1265" s="211"/>
      <c r="F1265" s="249"/>
      <c r="G1265" s="132"/>
      <c r="H1265" s="132"/>
      <c r="I1265" s="133"/>
    </row>
    <row r="1266" spans="2:9" x14ac:dyDescent="0.25">
      <c r="B1266" s="533" t="s">
        <v>11</v>
      </c>
      <c r="C1266" s="534"/>
      <c r="D1266" s="135" t="s">
        <v>65</v>
      </c>
      <c r="E1266" s="255" t="s">
        <v>67</v>
      </c>
      <c r="F1266" s="248" t="s">
        <v>68</v>
      </c>
      <c r="G1266" s="534" t="s">
        <v>69</v>
      </c>
      <c r="H1266" s="535"/>
      <c r="I1266" s="138"/>
    </row>
    <row r="1267" spans="2:9" ht="14.4" thickBot="1" x14ac:dyDescent="0.3">
      <c r="B1267" s="568"/>
      <c r="C1267" s="569"/>
      <c r="D1267" s="145"/>
      <c r="E1267" s="208"/>
      <c r="F1267" s="256"/>
      <c r="G1267" s="661"/>
      <c r="H1267" s="662"/>
      <c r="I1267" s="133"/>
    </row>
    <row r="1268" spans="2:9" ht="14.4" thickBot="1" x14ac:dyDescent="0.3">
      <c r="B1268" s="148"/>
      <c r="C1268" s="132"/>
      <c r="D1268" s="129"/>
      <c r="E1268" s="211"/>
      <c r="F1268" s="249"/>
      <c r="G1268" s="655" t="s">
        <v>71</v>
      </c>
      <c r="H1268" s="656"/>
      <c r="I1268" s="150">
        <f>+SUM(G1267:H1267)</f>
        <v>0</v>
      </c>
    </row>
    <row r="1269" spans="2:9" ht="14.4" thickBot="1" x14ac:dyDescent="0.3">
      <c r="B1269" s="128" t="s">
        <v>72</v>
      </c>
      <c r="C1269" s="132"/>
      <c r="D1269" s="129"/>
      <c r="E1269" s="211"/>
      <c r="F1269" s="249"/>
      <c r="G1269" s="261"/>
      <c r="H1269" s="261"/>
      <c r="I1269" s="151"/>
    </row>
    <row r="1270" spans="2:9" ht="14.4" thickBot="1" x14ac:dyDescent="0.3">
      <c r="B1270" s="629" t="s">
        <v>11</v>
      </c>
      <c r="C1270" s="630"/>
      <c r="D1270" s="287" t="s">
        <v>65</v>
      </c>
      <c r="E1270" s="518" t="s">
        <v>67</v>
      </c>
      <c r="F1270" s="517" t="s">
        <v>68</v>
      </c>
      <c r="G1270" s="826" t="s">
        <v>162</v>
      </c>
      <c r="H1270" s="827"/>
      <c r="I1270" s="152"/>
    </row>
    <row r="1271" spans="2:9" s="389" customFormat="1" ht="13.95" customHeight="1" x14ac:dyDescent="0.25">
      <c r="B1271" s="886" t="s">
        <v>165</v>
      </c>
      <c r="C1271" s="887"/>
      <c r="D1271" s="516" t="s">
        <v>85</v>
      </c>
      <c r="E1271" s="515">
        <v>1</v>
      </c>
      <c r="F1271" s="514">
        <v>1283099.8347780821</v>
      </c>
      <c r="G1271" s="888">
        <f>+F1271*0.19</f>
        <v>243788.96860783559</v>
      </c>
      <c r="H1271" s="889"/>
      <c r="I1271" s="513"/>
    </row>
    <row r="1272" spans="2:9" ht="14.4" thickBot="1" x14ac:dyDescent="0.3">
      <c r="B1272" s="605"/>
      <c r="C1272" s="606"/>
      <c r="D1272" s="278"/>
      <c r="E1272" s="237"/>
      <c r="F1272" s="294"/>
      <c r="G1272" s="824"/>
      <c r="H1272" s="825"/>
      <c r="I1272" s="259"/>
    </row>
    <row r="1273" spans="2:9" ht="14.4" thickBot="1" x14ac:dyDescent="0.3">
      <c r="B1273" s="148"/>
      <c r="C1273" s="132"/>
      <c r="D1273" s="129"/>
      <c r="E1273" s="211"/>
      <c r="F1273" s="249"/>
      <c r="G1273" s="554" t="s">
        <v>71</v>
      </c>
      <c r="H1273" s="555"/>
      <c r="I1273" s="150">
        <f>+SUM(F1271:H1271)</f>
        <v>1526888.8033859176</v>
      </c>
    </row>
    <row r="1274" spans="2:9" ht="14.4" thickBot="1" x14ac:dyDescent="0.3">
      <c r="B1274" s="128" t="s">
        <v>74</v>
      </c>
      <c r="C1274" s="132"/>
      <c r="D1274" s="129"/>
      <c r="E1274" s="211"/>
      <c r="F1274" s="249"/>
      <c r="G1274" s="132"/>
      <c r="H1274" s="132"/>
      <c r="I1274" s="151"/>
    </row>
    <row r="1275" spans="2:9" x14ac:dyDescent="0.25">
      <c r="B1275" s="629" t="s">
        <v>11</v>
      </c>
      <c r="C1275" s="630"/>
      <c r="D1275" s="275" t="s">
        <v>65</v>
      </c>
      <c r="E1275" s="512" t="s">
        <v>75</v>
      </c>
      <c r="F1275" s="275" t="s">
        <v>76</v>
      </c>
      <c r="G1275" s="630" t="s">
        <v>77</v>
      </c>
      <c r="H1275" s="631"/>
      <c r="I1275" s="162"/>
    </row>
    <row r="1276" spans="2:9" ht="14.4" thickBot="1" x14ac:dyDescent="0.3">
      <c r="B1276" s="579"/>
      <c r="C1276" s="580"/>
      <c r="D1276" s="145"/>
      <c r="E1276" s="247"/>
      <c r="F1276" s="171"/>
      <c r="G1276" s="816"/>
      <c r="H1276" s="817"/>
      <c r="I1276" s="151"/>
    </row>
    <row r="1277" spans="2:9" ht="14.4" thickBot="1" x14ac:dyDescent="0.3">
      <c r="B1277" s="169"/>
      <c r="C1277" s="132"/>
      <c r="D1277" s="129"/>
      <c r="E1277" s="211"/>
      <c r="F1277" s="249"/>
      <c r="G1277" s="554" t="s">
        <v>71</v>
      </c>
      <c r="H1277" s="555"/>
      <c r="I1277" s="150">
        <f>+SUM(G1276:H1276)</f>
        <v>0</v>
      </c>
    </row>
    <row r="1278" spans="2:9" ht="14.4" thickBot="1" x14ac:dyDescent="0.3">
      <c r="B1278" s="128" t="s">
        <v>79</v>
      </c>
      <c r="C1278" s="160"/>
      <c r="D1278" s="129"/>
      <c r="E1278" s="211"/>
      <c r="F1278" s="249"/>
      <c r="G1278" s="132"/>
      <c r="H1278" s="132"/>
      <c r="I1278" s="151"/>
    </row>
    <row r="1279" spans="2:9" x14ac:dyDescent="0.25">
      <c r="B1279" s="533" t="s">
        <v>11</v>
      </c>
      <c r="C1279" s="534"/>
      <c r="D1279" s="135" t="s">
        <v>65</v>
      </c>
      <c r="E1279" s="248" t="s">
        <v>75</v>
      </c>
      <c r="F1279" s="135" t="s">
        <v>76</v>
      </c>
      <c r="G1279" s="534" t="s">
        <v>77</v>
      </c>
      <c r="H1279" s="535"/>
      <c r="I1279" s="162"/>
    </row>
    <row r="1280" spans="2:9" ht="14.4" thickBot="1" x14ac:dyDescent="0.3">
      <c r="B1280" s="576"/>
      <c r="C1280" s="577"/>
      <c r="D1280" s="166"/>
      <c r="E1280" s="251"/>
      <c r="F1280" s="250"/>
      <c r="G1280" s="577"/>
      <c r="H1280" s="578"/>
      <c r="I1280" s="151"/>
    </row>
    <row r="1281" spans="2:9" ht="14.4" thickBot="1" x14ac:dyDescent="0.3">
      <c r="B1281" s="172"/>
      <c r="C1281" s="173"/>
      <c r="D1281" s="174"/>
      <c r="E1281" s="246"/>
      <c r="F1281" s="245"/>
      <c r="G1281" s="593" t="s">
        <v>71</v>
      </c>
      <c r="H1281" s="594"/>
      <c r="I1281" s="150">
        <f>+SUM(G1280)</f>
        <v>0</v>
      </c>
    </row>
    <row r="1282" spans="2:9" ht="14.4" thickBot="1" x14ac:dyDescent="0.3">
      <c r="B1282" s="148"/>
      <c r="C1282" s="132"/>
      <c r="D1282" s="129"/>
      <c r="E1282" s="244"/>
      <c r="F1282" s="243"/>
      <c r="G1282" s="132"/>
      <c r="H1282" s="179"/>
      <c r="I1282" s="180"/>
    </row>
    <row r="1283" spans="2:9" ht="14.4" thickBot="1" x14ac:dyDescent="0.3">
      <c r="B1283" s="181"/>
      <c r="C1283" s="182"/>
      <c r="D1283" s="183"/>
      <c r="E1283" s="217"/>
      <c r="F1283" s="601" t="s">
        <v>80</v>
      </c>
      <c r="G1283" s="601"/>
      <c r="H1283" s="602"/>
      <c r="I1283" s="511">
        <f>+(SUM(I1268:I1281))</f>
        <v>1526888.8033859176</v>
      </c>
    </row>
    <row r="1284" spans="2:9" ht="15.6" customHeight="1" thickBot="1" x14ac:dyDescent="0.3">
      <c r="B1284" s="186"/>
      <c r="C1284" s="187"/>
      <c r="D1284" s="188"/>
      <c r="E1284" s="549" t="s">
        <v>86</v>
      </c>
      <c r="F1284" s="550"/>
      <c r="G1284" s="550"/>
      <c r="H1284" s="550"/>
      <c r="I1284" s="203">
        <f>+SUM(I1285:I1288)</f>
        <v>457303.19661408232</v>
      </c>
    </row>
    <row r="1285" spans="2:9" x14ac:dyDescent="0.25">
      <c r="B1285" s="196"/>
      <c r="C1285" s="197"/>
      <c r="D1285" s="193"/>
      <c r="E1285" s="551" t="s">
        <v>87</v>
      </c>
      <c r="F1285" s="552"/>
      <c r="G1285" s="553"/>
      <c r="H1285" s="204">
        <v>0.23</v>
      </c>
      <c r="I1285" s="205">
        <f>I1283*H1285</f>
        <v>351184.42477876105</v>
      </c>
    </row>
    <row r="1286" spans="2:9" x14ac:dyDescent="0.25">
      <c r="B1286" s="196"/>
      <c r="C1286" s="197"/>
      <c r="D1286" s="193"/>
      <c r="E1286" s="521" t="s">
        <v>88</v>
      </c>
      <c r="F1286" s="522"/>
      <c r="G1286" s="523"/>
      <c r="H1286" s="206">
        <v>0.01</v>
      </c>
      <c r="I1286" s="207">
        <f>I1283*H1286</f>
        <v>15268.888033859175</v>
      </c>
    </row>
    <row r="1287" spans="2:9" x14ac:dyDescent="0.25">
      <c r="B1287" s="196"/>
      <c r="C1287" s="197"/>
      <c r="D1287" s="193"/>
      <c r="E1287" s="521" t="s">
        <v>89</v>
      </c>
      <c r="F1287" s="522"/>
      <c r="G1287" s="523"/>
      <c r="H1287" s="206">
        <v>0.05</v>
      </c>
      <c r="I1287" s="207">
        <f>I1283*H1287</f>
        <v>76344.440169295878</v>
      </c>
    </row>
    <row r="1288" spans="2:9" ht="14.4" thickBot="1" x14ac:dyDescent="0.3">
      <c r="B1288" s="196"/>
      <c r="C1288" s="197"/>
      <c r="D1288" s="193"/>
      <c r="E1288" s="544" t="s">
        <v>90</v>
      </c>
      <c r="F1288" s="545"/>
      <c r="G1288" s="546"/>
      <c r="H1288" s="209">
        <v>0.19</v>
      </c>
      <c r="I1288" s="207">
        <f>H1288*I1287</f>
        <v>14505.443632166218</v>
      </c>
    </row>
    <row r="1289" spans="2:9" ht="14.4" thickBot="1" x14ac:dyDescent="0.3">
      <c r="B1289" s="196"/>
      <c r="C1289" s="197"/>
      <c r="D1289" s="193"/>
      <c r="E1289" s="547" t="s">
        <v>91</v>
      </c>
      <c r="F1289" s="548"/>
      <c r="G1289" s="548"/>
      <c r="H1289" s="548"/>
      <c r="I1289" s="210">
        <f>ROUND(I1283+I1284,0)</f>
        <v>1984192</v>
      </c>
    </row>
    <row r="1290" spans="2:9" x14ac:dyDescent="0.25">
      <c r="B1290" s="196"/>
      <c r="C1290" s="197"/>
      <c r="D1290" s="193"/>
      <c r="E1290" s="246"/>
      <c r="F1290" s="149"/>
      <c r="G1290" s="149"/>
      <c r="H1290" s="149"/>
      <c r="I1290" s="189"/>
    </row>
    <row r="1291" spans="2:9" x14ac:dyDescent="0.25">
      <c r="B1291" s="196"/>
      <c r="C1291" s="197"/>
      <c r="D1291" s="193"/>
      <c r="E1291" s="211"/>
      <c r="F1291" s="212"/>
      <c r="G1291" s="212"/>
      <c r="H1291" s="212"/>
      <c r="I1291" s="213"/>
    </row>
    <row r="1292" spans="2:9" x14ac:dyDescent="0.25">
      <c r="B1292" s="191"/>
      <c r="C1292" s="192"/>
      <c r="D1292" s="193"/>
      <c r="E1292" s="211"/>
      <c r="F1292" s="194"/>
      <c r="G1292" s="194"/>
      <c r="H1292" s="194"/>
      <c r="I1292" s="195"/>
    </row>
    <row r="1293" spans="2:9" x14ac:dyDescent="0.25">
      <c r="B1293" s="196" t="s">
        <v>81</v>
      </c>
      <c r="C1293" s="197"/>
      <c r="D1293" s="193"/>
      <c r="E1293" s="211"/>
      <c r="F1293" s="632" t="s">
        <v>82</v>
      </c>
      <c r="G1293" s="632"/>
      <c r="H1293" s="632"/>
      <c r="I1293" s="633"/>
    </row>
    <row r="1294" spans="2:9" ht="14.4" thickBot="1" x14ac:dyDescent="0.3">
      <c r="B1294" s="181" t="s">
        <v>83</v>
      </c>
      <c r="C1294" s="182"/>
      <c r="D1294" s="183"/>
      <c r="E1294" s="242"/>
      <c r="F1294" s="570" t="s">
        <v>84</v>
      </c>
      <c r="G1294" s="570"/>
      <c r="H1294" s="570"/>
      <c r="I1294" s="571"/>
    </row>
    <row r="1295" spans="2:9" ht="14.4" thickBot="1" x14ac:dyDescent="0.3"/>
    <row r="1296" spans="2:9" ht="14.25" customHeight="1" x14ac:dyDescent="0.25">
      <c r="B1296" s="560" t="str">
        <f>+'[2]2- COMP BASICA'!$B$2</f>
        <v>REPARACIONES LOCATIVAS LABORATORIO GENETICA REGIONAL NOR OCCIDENTE DEL INSTITUTO NACIONAL DE MEDICINA LEGAL Y CIENCIAS FORENSES.</v>
      </c>
      <c r="C1296" s="561"/>
      <c r="D1296" s="561"/>
      <c r="E1296" s="561"/>
      <c r="F1296" s="561"/>
      <c r="G1296" s="561"/>
      <c r="H1296" s="271" t="s">
        <v>62</v>
      </c>
      <c r="I1296" s="270" t="str">
        <f>+'[2]BASE DEL PRESUPUESTO'!$D$166</f>
        <v>MOBILIARIO</v>
      </c>
    </row>
    <row r="1297" spans="2:9" x14ac:dyDescent="0.25">
      <c r="B1297" s="562"/>
      <c r="C1297" s="563"/>
      <c r="D1297" s="563"/>
      <c r="E1297" s="563"/>
      <c r="F1297" s="563"/>
      <c r="G1297" s="563"/>
      <c r="H1297" s="269" t="s">
        <v>63</v>
      </c>
      <c r="I1297" s="404" t="str">
        <f>+'[2]BASE DEL PRESUPUESTO'!$C$204</f>
        <v>12.38</v>
      </c>
    </row>
    <row r="1298" spans="2:9" ht="24" customHeight="1" thickBot="1" x14ac:dyDescent="0.3">
      <c r="B1298" s="267" t="s">
        <v>64</v>
      </c>
      <c r="C1298" s="564" t="str">
        <f>+'[2]BASE DEL PRESUPUESTO'!$D$204</f>
        <v>Suministro e instalacion de MESÓN PERIMETRAL EN L PARA LABORATORIO. Dimensiones: (219+95) x 70 x 90 cm (Ancho x Fondo x Alto). ANALISIS PRELIMINAR</v>
      </c>
      <c r="D1298" s="565"/>
      <c r="E1298" s="565"/>
      <c r="F1298" s="565"/>
      <c r="G1298" s="565"/>
      <c r="H1298" s="266" t="s">
        <v>65</v>
      </c>
      <c r="I1298" s="265" t="str">
        <f>+'[2]BASE DEL PRESUPUESTO'!$E$204</f>
        <v>UND</v>
      </c>
    </row>
    <row r="1299" spans="2:9" x14ac:dyDescent="0.25">
      <c r="B1299" s="264"/>
      <c r="C1299" s="129"/>
      <c r="D1299" s="129"/>
      <c r="E1299" s="263"/>
      <c r="F1299" s="262"/>
      <c r="G1299" s="129"/>
      <c r="H1299" s="129"/>
      <c r="I1299" s="144"/>
    </row>
    <row r="1300" spans="2:9" ht="14.4" thickBot="1" x14ac:dyDescent="0.3">
      <c r="B1300" s="128" t="s">
        <v>66</v>
      </c>
      <c r="C1300" s="129"/>
      <c r="D1300" s="129"/>
      <c r="E1300" s="211"/>
      <c r="F1300" s="249"/>
      <c r="G1300" s="132"/>
      <c r="H1300" s="132"/>
      <c r="I1300" s="133"/>
    </row>
    <row r="1301" spans="2:9" x14ac:dyDescent="0.25">
      <c r="B1301" s="533" t="s">
        <v>11</v>
      </c>
      <c r="C1301" s="534"/>
      <c r="D1301" s="135" t="s">
        <v>65</v>
      </c>
      <c r="E1301" s="255" t="s">
        <v>67</v>
      </c>
      <c r="F1301" s="248" t="s">
        <v>68</v>
      </c>
      <c r="G1301" s="534" t="s">
        <v>69</v>
      </c>
      <c r="H1301" s="535"/>
      <c r="I1301" s="138"/>
    </row>
    <row r="1302" spans="2:9" ht="14.4" thickBot="1" x14ac:dyDescent="0.3">
      <c r="B1302" s="568"/>
      <c r="C1302" s="569"/>
      <c r="D1302" s="145"/>
      <c r="E1302" s="208"/>
      <c r="F1302" s="256"/>
      <c r="G1302" s="661"/>
      <c r="H1302" s="662"/>
      <c r="I1302" s="133"/>
    </row>
    <row r="1303" spans="2:9" ht="14.4" thickBot="1" x14ac:dyDescent="0.3">
      <c r="B1303" s="148"/>
      <c r="C1303" s="132"/>
      <c r="D1303" s="129"/>
      <c r="E1303" s="211"/>
      <c r="F1303" s="249"/>
      <c r="G1303" s="655" t="s">
        <v>71</v>
      </c>
      <c r="H1303" s="656"/>
      <c r="I1303" s="150">
        <f>+SUM(G1302:H1302)</f>
        <v>0</v>
      </c>
    </row>
    <row r="1304" spans="2:9" ht="14.4" thickBot="1" x14ac:dyDescent="0.3">
      <c r="B1304" s="128" t="s">
        <v>72</v>
      </c>
      <c r="C1304" s="132"/>
      <c r="D1304" s="129"/>
      <c r="E1304" s="211"/>
      <c r="F1304" s="249"/>
      <c r="G1304" s="261"/>
      <c r="H1304" s="261"/>
      <c r="I1304" s="151"/>
    </row>
    <row r="1305" spans="2:9" ht="14.4" thickBot="1" x14ac:dyDescent="0.3">
      <c r="B1305" s="629" t="s">
        <v>11</v>
      </c>
      <c r="C1305" s="630"/>
      <c r="D1305" s="287" t="s">
        <v>65</v>
      </c>
      <c r="E1305" s="518" t="s">
        <v>67</v>
      </c>
      <c r="F1305" s="517" t="s">
        <v>68</v>
      </c>
      <c r="G1305" s="826" t="s">
        <v>162</v>
      </c>
      <c r="H1305" s="827"/>
      <c r="I1305" s="152"/>
    </row>
    <row r="1306" spans="2:9" s="389" customFormat="1" ht="13.95" customHeight="1" x14ac:dyDescent="0.25">
      <c r="B1306" s="886" t="s">
        <v>163</v>
      </c>
      <c r="C1306" s="887"/>
      <c r="D1306" s="516" t="s">
        <v>85</v>
      </c>
      <c r="E1306" s="515">
        <v>1</v>
      </c>
      <c r="F1306" s="514">
        <v>5565739.8934949134</v>
      </c>
      <c r="G1306" s="888">
        <f>+F1306*0.19</f>
        <v>1057490.5797640334</v>
      </c>
      <c r="H1306" s="889"/>
      <c r="I1306" s="513"/>
    </row>
    <row r="1307" spans="2:9" ht="14.4" thickBot="1" x14ac:dyDescent="0.3">
      <c r="B1307" s="605"/>
      <c r="C1307" s="606"/>
      <c r="D1307" s="278"/>
      <c r="E1307" s="237"/>
      <c r="F1307" s="294"/>
      <c r="G1307" s="824"/>
      <c r="H1307" s="825"/>
      <c r="I1307" s="259"/>
    </row>
    <row r="1308" spans="2:9" ht="14.4" thickBot="1" x14ac:dyDescent="0.3">
      <c r="B1308" s="148"/>
      <c r="C1308" s="132"/>
      <c r="D1308" s="129"/>
      <c r="E1308" s="211"/>
      <c r="F1308" s="249"/>
      <c r="G1308" s="554" t="s">
        <v>71</v>
      </c>
      <c r="H1308" s="555"/>
      <c r="I1308" s="150">
        <f>+SUM(F1306:H1306)</f>
        <v>6623230.473258947</v>
      </c>
    </row>
    <row r="1309" spans="2:9" ht="14.4" thickBot="1" x14ac:dyDescent="0.3">
      <c r="B1309" s="128" t="s">
        <v>74</v>
      </c>
      <c r="C1309" s="132"/>
      <c r="D1309" s="129"/>
      <c r="E1309" s="211"/>
      <c r="F1309" s="249"/>
      <c r="G1309" s="132"/>
      <c r="H1309" s="132"/>
      <c r="I1309" s="151"/>
    </row>
    <row r="1310" spans="2:9" x14ac:dyDescent="0.25">
      <c r="B1310" s="629" t="s">
        <v>11</v>
      </c>
      <c r="C1310" s="630"/>
      <c r="D1310" s="275" t="s">
        <v>65</v>
      </c>
      <c r="E1310" s="512" t="s">
        <v>75</v>
      </c>
      <c r="F1310" s="275" t="s">
        <v>76</v>
      </c>
      <c r="G1310" s="630" t="s">
        <v>77</v>
      </c>
      <c r="H1310" s="631"/>
      <c r="I1310" s="162"/>
    </row>
    <row r="1311" spans="2:9" ht="14.4" thickBot="1" x14ac:dyDescent="0.3">
      <c r="B1311" s="579"/>
      <c r="C1311" s="580"/>
      <c r="D1311" s="145"/>
      <c r="E1311" s="247"/>
      <c r="F1311" s="171"/>
      <c r="G1311" s="816"/>
      <c r="H1311" s="817"/>
      <c r="I1311" s="151"/>
    </row>
    <row r="1312" spans="2:9" ht="14.4" thickBot="1" x14ac:dyDescent="0.3">
      <c r="B1312" s="169"/>
      <c r="C1312" s="132"/>
      <c r="D1312" s="129"/>
      <c r="E1312" s="211"/>
      <c r="F1312" s="249"/>
      <c r="G1312" s="554" t="s">
        <v>71</v>
      </c>
      <c r="H1312" s="555"/>
      <c r="I1312" s="150">
        <f>+SUM(G1311:H1311)</f>
        <v>0</v>
      </c>
    </row>
    <row r="1313" spans="2:9" ht="14.4" thickBot="1" x14ac:dyDescent="0.3">
      <c r="B1313" s="128" t="s">
        <v>79</v>
      </c>
      <c r="C1313" s="160"/>
      <c r="D1313" s="129"/>
      <c r="E1313" s="211"/>
      <c r="F1313" s="249"/>
      <c r="G1313" s="132"/>
      <c r="H1313" s="132"/>
      <c r="I1313" s="151"/>
    </row>
    <row r="1314" spans="2:9" x14ac:dyDescent="0.25">
      <c r="B1314" s="533" t="s">
        <v>11</v>
      </c>
      <c r="C1314" s="534"/>
      <c r="D1314" s="135" t="s">
        <v>65</v>
      </c>
      <c r="E1314" s="248" t="s">
        <v>75</v>
      </c>
      <c r="F1314" s="135" t="s">
        <v>76</v>
      </c>
      <c r="G1314" s="534" t="s">
        <v>77</v>
      </c>
      <c r="H1314" s="535"/>
      <c r="I1314" s="162"/>
    </row>
    <row r="1315" spans="2:9" ht="14.4" thickBot="1" x14ac:dyDescent="0.3">
      <c r="B1315" s="576"/>
      <c r="C1315" s="577"/>
      <c r="D1315" s="166"/>
      <c r="E1315" s="251"/>
      <c r="F1315" s="250"/>
      <c r="G1315" s="577"/>
      <c r="H1315" s="578"/>
      <c r="I1315" s="151"/>
    </row>
    <row r="1316" spans="2:9" ht="14.4" thickBot="1" x14ac:dyDescent="0.3">
      <c r="B1316" s="172"/>
      <c r="C1316" s="173"/>
      <c r="D1316" s="174"/>
      <c r="E1316" s="246"/>
      <c r="F1316" s="245"/>
      <c r="G1316" s="593" t="s">
        <v>71</v>
      </c>
      <c r="H1316" s="594"/>
      <c r="I1316" s="150">
        <f>+SUM(G1315)</f>
        <v>0</v>
      </c>
    </row>
    <row r="1317" spans="2:9" ht="14.4" thickBot="1" x14ac:dyDescent="0.3">
      <c r="B1317" s="148"/>
      <c r="C1317" s="132"/>
      <c r="D1317" s="129"/>
      <c r="E1317" s="244"/>
      <c r="F1317" s="243"/>
      <c r="G1317" s="132"/>
      <c r="H1317" s="179"/>
      <c r="I1317" s="180"/>
    </row>
    <row r="1318" spans="2:9" ht="14.4" thickBot="1" x14ac:dyDescent="0.3">
      <c r="B1318" s="181"/>
      <c r="C1318" s="182"/>
      <c r="D1318" s="183"/>
      <c r="E1318" s="217"/>
      <c r="F1318" s="601" t="s">
        <v>80</v>
      </c>
      <c r="G1318" s="601"/>
      <c r="H1318" s="602"/>
      <c r="I1318" s="511">
        <f>+SUM(I1303:I1316)</f>
        <v>6623230.473258947</v>
      </c>
    </row>
    <row r="1319" spans="2:9" ht="15.6" customHeight="1" thickBot="1" x14ac:dyDescent="0.3">
      <c r="B1319" s="186"/>
      <c r="C1319" s="187"/>
      <c r="D1319" s="188"/>
      <c r="E1319" s="549" t="s">
        <v>86</v>
      </c>
      <c r="F1319" s="550"/>
      <c r="G1319" s="550"/>
      <c r="H1319" s="550"/>
      <c r="I1319" s="203">
        <f>+SUM(I1320:I1323)</f>
        <v>1983657.5267410548</v>
      </c>
    </row>
    <row r="1320" spans="2:9" x14ac:dyDescent="0.25">
      <c r="B1320" s="196"/>
      <c r="C1320" s="197"/>
      <c r="D1320" s="193"/>
      <c r="E1320" s="551" t="s">
        <v>87</v>
      </c>
      <c r="F1320" s="552"/>
      <c r="G1320" s="553"/>
      <c r="H1320" s="204">
        <v>0.23</v>
      </c>
      <c r="I1320" s="205">
        <f>I1318*H1320</f>
        <v>1523343.008849558</v>
      </c>
    </row>
    <row r="1321" spans="2:9" x14ac:dyDescent="0.25">
      <c r="B1321" s="196"/>
      <c r="C1321" s="197"/>
      <c r="D1321" s="193"/>
      <c r="E1321" s="521" t="s">
        <v>88</v>
      </c>
      <c r="F1321" s="522"/>
      <c r="G1321" s="523"/>
      <c r="H1321" s="206">
        <v>0.01</v>
      </c>
      <c r="I1321" s="207">
        <f>I1318*H1321</f>
        <v>66232.304732589473</v>
      </c>
    </row>
    <row r="1322" spans="2:9" x14ac:dyDescent="0.25">
      <c r="B1322" s="196"/>
      <c r="C1322" s="197"/>
      <c r="D1322" s="193"/>
      <c r="E1322" s="521" t="s">
        <v>89</v>
      </c>
      <c r="F1322" s="522"/>
      <c r="G1322" s="523"/>
      <c r="H1322" s="206">
        <v>0.05</v>
      </c>
      <c r="I1322" s="207">
        <f>I1318*H1322</f>
        <v>331161.52366294735</v>
      </c>
    </row>
    <row r="1323" spans="2:9" ht="14.4" thickBot="1" x14ac:dyDescent="0.3">
      <c r="B1323" s="196"/>
      <c r="C1323" s="197"/>
      <c r="D1323" s="193"/>
      <c r="E1323" s="544" t="s">
        <v>90</v>
      </c>
      <c r="F1323" s="545"/>
      <c r="G1323" s="546"/>
      <c r="H1323" s="209">
        <v>0.19</v>
      </c>
      <c r="I1323" s="207">
        <f>H1323*I1322</f>
        <v>62920.689495959996</v>
      </c>
    </row>
    <row r="1324" spans="2:9" ht="14.4" thickBot="1" x14ac:dyDescent="0.3">
      <c r="B1324" s="196"/>
      <c r="C1324" s="197"/>
      <c r="D1324" s="193"/>
      <c r="E1324" s="547" t="s">
        <v>91</v>
      </c>
      <c r="F1324" s="548"/>
      <c r="G1324" s="548"/>
      <c r="H1324" s="548"/>
      <c r="I1324" s="210">
        <f>ROUND(I1318+I1319,0)</f>
        <v>8606888</v>
      </c>
    </row>
    <row r="1325" spans="2:9" x14ac:dyDescent="0.25">
      <c r="B1325" s="196"/>
      <c r="C1325" s="197"/>
      <c r="D1325" s="193"/>
      <c r="E1325" s="246"/>
      <c r="F1325" s="149"/>
      <c r="G1325" s="149"/>
      <c r="H1325" s="149"/>
      <c r="I1325" s="189"/>
    </row>
    <row r="1326" spans="2:9" x14ac:dyDescent="0.25">
      <c r="B1326" s="196"/>
      <c r="C1326" s="197"/>
      <c r="D1326" s="193"/>
      <c r="E1326" s="211"/>
      <c r="F1326" s="212"/>
      <c r="G1326" s="212"/>
      <c r="H1326" s="212"/>
      <c r="I1326" s="213"/>
    </row>
    <row r="1327" spans="2:9" x14ac:dyDescent="0.25">
      <c r="B1327" s="191"/>
      <c r="C1327" s="192"/>
      <c r="D1327" s="193"/>
      <c r="E1327" s="211"/>
      <c r="F1327" s="194"/>
      <c r="G1327" s="194"/>
      <c r="H1327" s="194"/>
      <c r="I1327" s="195"/>
    </row>
    <row r="1328" spans="2:9" x14ac:dyDescent="0.25">
      <c r="B1328" s="196" t="s">
        <v>81</v>
      </c>
      <c r="C1328" s="197"/>
      <c r="D1328" s="193"/>
      <c r="E1328" s="211"/>
      <c r="F1328" s="632" t="s">
        <v>82</v>
      </c>
      <c r="G1328" s="632"/>
      <c r="H1328" s="632"/>
      <c r="I1328" s="633"/>
    </row>
    <row r="1329" spans="2:9" ht="14.4" thickBot="1" x14ac:dyDescent="0.3">
      <c r="B1329" s="181" t="s">
        <v>83</v>
      </c>
      <c r="C1329" s="182"/>
      <c r="D1329" s="183"/>
      <c r="E1329" s="242"/>
      <c r="F1329" s="570" t="s">
        <v>84</v>
      </c>
      <c r="G1329" s="570"/>
      <c r="H1329" s="570"/>
      <c r="I1329" s="571"/>
    </row>
    <row r="1330" spans="2:9" ht="14.4" thickBot="1" x14ac:dyDescent="0.3"/>
    <row r="1331" spans="2:9" ht="14.25" customHeight="1" x14ac:dyDescent="0.25">
      <c r="B1331" s="560" t="str">
        <f>+'[2]2- COMP BASICA'!$B$2</f>
        <v>REPARACIONES LOCATIVAS LABORATORIO GENETICA REGIONAL NOR OCCIDENTE DEL INSTITUTO NACIONAL DE MEDICINA LEGAL Y CIENCIAS FORENSES.</v>
      </c>
      <c r="C1331" s="561"/>
      <c r="D1331" s="561"/>
      <c r="E1331" s="561"/>
      <c r="F1331" s="561"/>
      <c r="G1331" s="561"/>
      <c r="H1331" s="271" t="s">
        <v>62</v>
      </c>
      <c r="I1331" s="270" t="str">
        <f>+'[2]BASE DEL PRESUPUESTO'!$D$166</f>
        <v>MOBILIARIO</v>
      </c>
    </row>
    <row r="1332" spans="2:9" x14ac:dyDescent="0.25">
      <c r="B1332" s="562"/>
      <c r="C1332" s="563"/>
      <c r="D1332" s="563"/>
      <c r="E1332" s="563"/>
      <c r="F1332" s="563"/>
      <c r="G1332" s="563"/>
      <c r="H1332" s="269" t="s">
        <v>63</v>
      </c>
      <c r="I1332" s="404" t="str">
        <f>+'[2]BASE DEL PRESUPUESTO'!$C$205</f>
        <v>12.39</v>
      </c>
    </row>
    <row r="1333" spans="2:9" ht="24" customHeight="1" thickBot="1" x14ac:dyDescent="0.3">
      <c r="B1333" s="267" t="s">
        <v>64</v>
      </c>
      <c r="C1333" s="564" t="str">
        <f>+'[2]BASE DEL PRESUPUESTO'!$D$205</f>
        <v>Suministro e instalacion de GABINETE INFERIOR. Dimensiones: 119 x 45 x 82 cm (Ancho x Fondo x Alto). ANALISIS PRELIMINAR</v>
      </c>
      <c r="D1333" s="565"/>
      <c r="E1333" s="565"/>
      <c r="F1333" s="565"/>
      <c r="G1333" s="565"/>
      <c r="H1333" s="266" t="s">
        <v>65</v>
      </c>
      <c r="I1333" s="265" t="str">
        <f>+'[2]BASE DEL PRESUPUESTO'!$E$205</f>
        <v>UND</v>
      </c>
    </row>
    <row r="1334" spans="2:9" x14ac:dyDescent="0.25">
      <c r="B1334" s="264"/>
      <c r="C1334" s="129"/>
      <c r="D1334" s="129"/>
      <c r="E1334" s="263"/>
      <c r="F1334" s="262"/>
      <c r="G1334" s="129"/>
      <c r="H1334" s="129"/>
      <c r="I1334" s="144"/>
    </row>
    <row r="1335" spans="2:9" ht="14.4" thickBot="1" x14ac:dyDescent="0.3">
      <c r="B1335" s="128" t="s">
        <v>66</v>
      </c>
      <c r="C1335" s="129"/>
      <c r="D1335" s="129"/>
      <c r="E1335" s="211"/>
      <c r="F1335" s="249"/>
      <c r="G1335" s="132"/>
      <c r="H1335" s="132"/>
      <c r="I1335" s="133"/>
    </row>
    <row r="1336" spans="2:9" x14ac:dyDescent="0.25">
      <c r="B1336" s="533" t="s">
        <v>11</v>
      </c>
      <c r="C1336" s="534"/>
      <c r="D1336" s="135" t="s">
        <v>65</v>
      </c>
      <c r="E1336" s="255" t="s">
        <v>67</v>
      </c>
      <c r="F1336" s="248" t="s">
        <v>68</v>
      </c>
      <c r="G1336" s="534" t="s">
        <v>69</v>
      </c>
      <c r="H1336" s="535"/>
      <c r="I1336" s="138"/>
    </row>
    <row r="1337" spans="2:9" ht="14.4" thickBot="1" x14ac:dyDescent="0.3">
      <c r="B1337" s="568"/>
      <c r="C1337" s="569"/>
      <c r="D1337" s="145"/>
      <c r="E1337" s="208"/>
      <c r="F1337" s="256"/>
      <c r="G1337" s="661"/>
      <c r="H1337" s="662"/>
      <c r="I1337" s="133"/>
    </row>
    <row r="1338" spans="2:9" ht="14.4" thickBot="1" x14ac:dyDescent="0.3">
      <c r="B1338" s="148"/>
      <c r="C1338" s="132"/>
      <c r="D1338" s="129"/>
      <c r="E1338" s="211"/>
      <c r="F1338" s="249"/>
      <c r="G1338" s="655" t="s">
        <v>71</v>
      </c>
      <c r="H1338" s="656"/>
      <c r="I1338" s="150">
        <f>+SUM(G1337:H1337)</f>
        <v>0</v>
      </c>
    </row>
    <row r="1339" spans="2:9" ht="14.4" thickBot="1" x14ac:dyDescent="0.3">
      <c r="B1339" s="128" t="s">
        <v>72</v>
      </c>
      <c r="C1339" s="132"/>
      <c r="D1339" s="129"/>
      <c r="E1339" s="211"/>
      <c r="F1339" s="249"/>
      <c r="G1339" s="261"/>
      <c r="H1339" s="261"/>
      <c r="I1339" s="151"/>
    </row>
    <row r="1340" spans="2:9" ht="14.4" thickBot="1" x14ac:dyDescent="0.3">
      <c r="B1340" s="629" t="s">
        <v>11</v>
      </c>
      <c r="C1340" s="630"/>
      <c r="D1340" s="287" t="s">
        <v>65</v>
      </c>
      <c r="E1340" s="518" t="s">
        <v>67</v>
      </c>
      <c r="F1340" s="517" t="s">
        <v>68</v>
      </c>
      <c r="G1340" s="826" t="s">
        <v>162</v>
      </c>
      <c r="H1340" s="827"/>
      <c r="I1340" s="152"/>
    </row>
    <row r="1341" spans="2:9" s="389" customFormat="1" ht="13.95" customHeight="1" x14ac:dyDescent="0.25">
      <c r="B1341" s="886" t="s">
        <v>165</v>
      </c>
      <c r="C1341" s="887"/>
      <c r="D1341" s="516" t="s">
        <v>85</v>
      </c>
      <c r="E1341" s="515">
        <v>1</v>
      </c>
      <c r="F1341" s="514">
        <v>1710800.2108115272</v>
      </c>
      <c r="G1341" s="888">
        <f>+F1341*0.19</f>
        <v>325052.04005419015</v>
      </c>
      <c r="H1341" s="889"/>
      <c r="I1341" s="513"/>
    </row>
    <row r="1342" spans="2:9" ht="14.4" thickBot="1" x14ac:dyDescent="0.3">
      <c r="B1342" s="605"/>
      <c r="C1342" s="606"/>
      <c r="D1342" s="278"/>
      <c r="E1342" s="237"/>
      <c r="F1342" s="294"/>
      <c r="G1342" s="824"/>
      <c r="H1342" s="825"/>
      <c r="I1342" s="259"/>
    </row>
    <row r="1343" spans="2:9" ht="14.4" thickBot="1" x14ac:dyDescent="0.3">
      <c r="B1343" s="148"/>
      <c r="C1343" s="132"/>
      <c r="D1343" s="129"/>
      <c r="E1343" s="211"/>
      <c r="F1343" s="249"/>
      <c r="G1343" s="554" t="s">
        <v>71</v>
      </c>
      <c r="H1343" s="555"/>
      <c r="I1343" s="150">
        <f>+SUM(F1341:H1341)</f>
        <v>2035852.2508657174</v>
      </c>
    </row>
    <row r="1344" spans="2:9" ht="14.4" thickBot="1" x14ac:dyDescent="0.3">
      <c r="B1344" s="128" t="s">
        <v>74</v>
      </c>
      <c r="C1344" s="132"/>
      <c r="D1344" s="129"/>
      <c r="E1344" s="211"/>
      <c r="F1344" s="249"/>
      <c r="G1344" s="132"/>
      <c r="H1344" s="132"/>
      <c r="I1344" s="151"/>
    </row>
    <row r="1345" spans="2:9" x14ac:dyDescent="0.25">
      <c r="B1345" s="629" t="s">
        <v>11</v>
      </c>
      <c r="C1345" s="630"/>
      <c r="D1345" s="275" t="s">
        <v>65</v>
      </c>
      <c r="E1345" s="512" t="s">
        <v>75</v>
      </c>
      <c r="F1345" s="275" t="s">
        <v>76</v>
      </c>
      <c r="G1345" s="630" t="s">
        <v>77</v>
      </c>
      <c r="H1345" s="631"/>
      <c r="I1345" s="162"/>
    </row>
    <row r="1346" spans="2:9" ht="14.4" thickBot="1" x14ac:dyDescent="0.3">
      <c r="B1346" s="579"/>
      <c r="C1346" s="580"/>
      <c r="D1346" s="145"/>
      <c r="E1346" s="247"/>
      <c r="F1346" s="171"/>
      <c r="G1346" s="816"/>
      <c r="H1346" s="817"/>
      <c r="I1346" s="151"/>
    </row>
    <row r="1347" spans="2:9" ht="14.4" thickBot="1" x14ac:dyDescent="0.3">
      <c r="B1347" s="169"/>
      <c r="C1347" s="132"/>
      <c r="D1347" s="129"/>
      <c r="E1347" s="211"/>
      <c r="F1347" s="249"/>
      <c r="G1347" s="554" t="s">
        <v>71</v>
      </c>
      <c r="H1347" s="555"/>
      <c r="I1347" s="150">
        <f>+SUM(G1346:H1346)</f>
        <v>0</v>
      </c>
    </row>
    <row r="1348" spans="2:9" ht="14.4" thickBot="1" x14ac:dyDescent="0.3">
      <c r="B1348" s="128" t="s">
        <v>79</v>
      </c>
      <c r="C1348" s="160"/>
      <c r="D1348" s="129"/>
      <c r="E1348" s="211"/>
      <c r="F1348" s="249"/>
      <c r="G1348" s="132"/>
      <c r="H1348" s="132"/>
      <c r="I1348" s="151"/>
    </row>
    <row r="1349" spans="2:9" x14ac:dyDescent="0.25">
      <c r="B1349" s="533" t="s">
        <v>11</v>
      </c>
      <c r="C1349" s="534"/>
      <c r="D1349" s="135" t="s">
        <v>65</v>
      </c>
      <c r="E1349" s="248" t="s">
        <v>75</v>
      </c>
      <c r="F1349" s="135" t="s">
        <v>76</v>
      </c>
      <c r="G1349" s="534" t="s">
        <v>77</v>
      </c>
      <c r="H1349" s="535"/>
      <c r="I1349" s="162"/>
    </row>
    <row r="1350" spans="2:9" ht="14.4" thickBot="1" x14ac:dyDescent="0.3">
      <c r="B1350" s="576"/>
      <c r="C1350" s="577"/>
      <c r="D1350" s="166"/>
      <c r="E1350" s="251"/>
      <c r="F1350" s="250"/>
      <c r="G1350" s="577"/>
      <c r="H1350" s="578"/>
      <c r="I1350" s="151"/>
    </row>
    <row r="1351" spans="2:9" ht="14.4" thickBot="1" x14ac:dyDescent="0.3">
      <c r="B1351" s="172"/>
      <c r="C1351" s="173"/>
      <c r="D1351" s="174"/>
      <c r="E1351" s="246"/>
      <c r="F1351" s="245"/>
      <c r="G1351" s="593" t="s">
        <v>71</v>
      </c>
      <c r="H1351" s="594"/>
      <c r="I1351" s="150">
        <f>+SUM(G1350)</f>
        <v>0</v>
      </c>
    </row>
    <row r="1352" spans="2:9" ht="14.4" thickBot="1" x14ac:dyDescent="0.3">
      <c r="B1352" s="148"/>
      <c r="C1352" s="132"/>
      <c r="D1352" s="129"/>
      <c r="E1352" s="244"/>
      <c r="F1352" s="243"/>
      <c r="G1352" s="132"/>
      <c r="H1352" s="179"/>
      <c r="I1352" s="180"/>
    </row>
    <row r="1353" spans="2:9" ht="14.4" thickBot="1" x14ac:dyDescent="0.3">
      <c r="B1353" s="181"/>
      <c r="C1353" s="182"/>
      <c r="D1353" s="183"/>
      <c r="E1353" s="217"/>
      <c r="F1353" s="601" t="s">
        <v>80</v>
      </c>
      <c r="G1353" s="601"/>
      <c r="H1353" s="602"/>
      <c r="I1353" s="511">
        <f>+SUM(I1338:I1351)</f>
        <v>2035852.2508657174</v>
      </c>
    </row>
    <row r="1354" spans="2:9" ht="15.6" customHeight="1" thickBot="1" x14ac:dyDescent="0.3">
      <c r="B1354" s="186"/>
      <c r="C1354" s="187"/>
      <c r="D1354" s="188"/>
      <c r="E1354" s="549" t="s">
        <v>86</v>
      </c>
      <c r="F1354" s="550"/>
      <c r="G1354" s="550"/>
      <c r="H1354" s="550"/>
      <c r="I1354" s="203">
        <f>+SUM(I1355:I1358)</f>
        <v>609737.74913428247</v>
      </c>
    </row>
    <row r="1355" spans="2:9" x14ac:dyDescent="0.25">
      <c r="B1355" s="196"/>
      <c r="C1355" s="197"/>
      <c r="D1355" s="193"/>
      <c r="E1355" s="551" t="s">
        <v>87</v>
      </c>
      <c r="F1355" s="552"/>
      <c r="G1355" s="553"/>
      <c r="H1355" s="204">
        <v>0.23</v>
      </c>
      <c r="I1355" s="205">
        <f>I1353*H1355</f>
        <v>468246.01769911504</v>
      </c>
    </row>
    <row r="1356" spans="2:9" x14ac:dyDescent="0.25">
      <c r="B1356" s="196"/>
      <c r="C1356" s="197"/>
      <c r="D1356" s="193"/>
      <c r="E1356" s="521" t="s">
        <v>88</v>
      </c>
      <c r="F1356" s="522"/>
      <c r="G1356" s="523"/>
      <c r="H1356" s="206">
        <v>0.01</v>
      </c>
      <c r="I1356" s="207">
        <f>I1353*H1356</f>
        <v>20358.522508657174</v>
      </c>
    </row>
    <row r="1357" spans="2:9" x14ac:dyDescent="0.25">
      <c r="B1357" s="196"/>
      <c r="C1357" s="197"/>
      <c r="D1357" s="193"/>
      <c r="E1357" s="521" t="s">
        <v>89</v>
      </c>
      <c r="F1357" s="522"/>
      <c r="G1357" s="523"/>
      <c r="H1357" s="206">
        <v>0.05</v>
      </c>
      <c r="I1357" s="207">
        <f>I1353*H1357</f>
        <v>101792.61254328588</v>
      </c>
    </row>
    <row r="1358" spans="2:9" ht="14.4" thickBot="1" x14ac:dyDescent="0.3">
      <c r="B1358" s="196"/>
      <c r="C1358" s="197"/>
      <c r="D1358" s="193"/>
      <c r="E1358" s="544" t="s">
        <v>90</v>
      </c>
      <c r="F1358" s="545"/>
      <c r="G1358" s="546"/>
      <c r="H1358" s="209">
        <v>0.19</v>
      </c>
      <c r="I1358" s="207">
        <f>H1358*I1357</f>
        <v>19340.596383224318</v>
      </c>
    </row>
    <row r="1359" spans="2:9" ht="14.4" thickBot="1" x14ac:dyDescent="0.3">
      <c r="B1359" s="196"/>
      <c r="C1359" s="197"/>
      <c r="D1359" s="193"/>
      <c r="E1359" s="547" t="s">
        <v>91</v>
      </c>
      <c r="F1359" s="548"/>
      <c r="G1359" s="548"/>
      <c r="H1359" s="548"/>
      <c r="I1359" s="210">
        <f>ROUND(I1353+I1354,0)</f>
        <v>2645590</v>
      </c>
    </row>
    <row r="1360" spans="2:9" x14ac:dyDescent="0.25">
      <c r="B1360" s="196"/>
      <c r="C1360" s="197"/>
      <c r="D1360" s="193"/>
      <c r="E1360" s="246"/>
      <c r="F1360" s="149"/>
      <c r="G1360" s="149"/>
      <c r="H1360" s="149"/>
      <c r="I1360" s="189"/>
    </row>
    <row r="1361" spans="2:9" x14ac:dyDescent="0.25">
      <c r="B1361" s="196"/>
      <c r="C1361" s="197"/>
      <c r="D1361" s="193"/>
      <c r="E1361" s="211"/>
      <c r="F1361" s="212"/>
      <c r="G1361" s="212"/>
      <c r="H1361" s="212"/>
      <c r="I1361" s="213"/>
    </row>
    <row r="1362" spans="2:9" x14ac:dyDescent="0.25">
      <c r="B1362" s="191"/>
      <c r="C1362" s="192"/>
      <c r="D1362" s="193"/>
      <c r="E1362" s="211"/>
      <c r="F1362" s="194"/>
      <c r="G1362" s="194"/>
      <c r="H1362" s="194"/>
      <c r="I1362" s="195"/>
    </row>
    <row r="1363" spans="2:9" x14ac:dyDescent="0.25">
      <c r="B1363" s="196" t="s">
        <v>81</v>
      </c>
      <c r="C1363" s="197"/>
      <c r="D1363" s="193"/>
      <c r="E1363" s="211"/>
      <c r="F1363" s="632" t="s">
        <v>82</v>
      </c>
      <c r="G1363" s="632"/>
      <c r="H1363" s="632"/>
      <c r="I1363" s="633"/>
    </row>
    <row r="1364" spans="2:9" ht="14.4" thickBot="1" x14ac:dyDescent="0.3">
      <c r="B1364" s="181" t="s">
        <v>83</v>
      </c>
      <c r="C1364" s="182"/>
      <c r="D1364" s="183"/>
      <c r="E1364" s="242"/>
      <c r="F1364" s="570" t="s">
        <v>84</v>
      </c>
      <c r="G1364" s="570"/>
      <c r="H1364" s="570"/>
      <c r="I1364" s="571"/>
    </row>
    <row r="1365" spans="2:9" ht="14.4" thickBot="1" x14ac:dyDescent="0.3"/>
    <row r="1366" spans="2:9" ht="14.25" customHeight="1" x14ac:dyDescent="0.25">
      <c r="B1366" s="560" t="str">
        <f>+'[2]2- COMP BASICA'!$B$2</f>
        <v>REPARACIONES LOCATIVAS LABORATORIO GENETICA REGIONAL NOR OCCIDENTE DEL INSTITUTO NACIONAL DE MEDICINA LEGAL Y CIENCIAS FORENSES.</v>
      </c>
      <c r="C1366" s="561"/>
      <c r="D1366" s="561"/>
      <c r="E1366" s="561"/>
      <c r="F1366" s="561"/>
      <c r="G1366" s="561"/>
      <c r="H1366" s="271" t="s">
        <v>62</v>
      </c>
      <c r="I1366" s="270" t="str">
        <f>+'[2]BASE DEL PRESUPUESTO'!$D$166</f>
        <v>MOBILIARIO</v>
      </c>
    </row>
    <row r="1367" spans="2:9" x14ac:dyDescent="0.25">
      <c r="B1367" s="562"/>
      <c r="C1367" s="563"/>
      <c r="D1367" s="563"/>
      <c r="E1367" s="563"/>
      <c r="F1367" s="563"/>
      <c r="G1367" s="563"/>
      <c r="H1367" s="269" t="s">
        <v>63</v>
      </c>
      <c r="I1367" s="404" t="str">
        <f>+'[2]BASE DEL PRESUPUESTO'!$C$206</f>
        <v>12.40</v>
      </c>
    </row>
    <row r="1368" spans="2:9" ht="24" customHeight="1" thickBot="1" x14ac:dyDescent="0.3">
      <c r="B1368" s="267" t="s">
        <v>64</v>
      </c>
      <c r="C1368" s="564" t="str">
        <f>+'[2]BASE DEL PRESUPUESTO'!$D$206</f>
        <v>Suministro e instalacion de MESÓN PERIMETRAL EN L PARA LABORATORIO. Dimensiones: (260+109) x 70 x 90 cm (Ancho x Fondo x Alto). PRE SOLUCIONES</v>
      </c>
      <c r="D1368" s="565"/>
      <c r="E1368" s="565"/>
      <c r="F1368" s="565"/>
      <c r="G1368" s="565"/>
      <c r="H1368" s="266" t="s">
        <v>65</v>
      </c>
      <c r="I1368" s="265" t="str">
        <f>+'[2]BASE DEL PRESUPUESTO'!$E$206</f>
        <v>UND</v>
      </c>
    </row>
    <row r="1369" spans="2:9" x14ac:dyDescent="0.25">
      <c r="B1369" s="264"/>
      <c r="C1369" s="129"/>
      <c r="D1369" s="129"/>
      <c r="E1369" s="263"/>
      <c r="F1369" s="262"/>
      <c r="G1369" s="129"/>
      <c r="H1369" s="129"/>
      <c r="I1369" s="144"/>
    </row>
    <row r="1370" spans="2:9" ht="14.4" thickBot="1" x14ac:dyDescent="0.3">
      <c r="B1370" s="128" t="s">
        <v>66</v>
      </c>
      <c r="C1370" s="129"/>
      <c r="D1370" s="129"/>
      <c r="E1370" s="211"/>
      <c r="F1370" s="249"/>
      <c r="G1370" s="132"/>
      <c r="H1370" s="132"/>
      <c r="I1370" s="133"/>
    </row>
    <row r="1371" spans="2:9" x14ac:dyDescent="0.25">
      <c r="B1371" s="533" t="s">
        <v>11</v>
      </c>
      <c r="C1371" s="534"/>
      <c r="D1371" s="135" t="s">
        <v>65</v>
      </c>
      <c r="E1371" s="255" t="s">
        <v>67</v>
      </c>
      <c r="F1371" s="248" t="s">
        <v>68</v>
      </c>
      <c r="G1371" s="534" t="s">
        <v>69</v>
      </c>
      <c r="H1371" s="535"/>
      <c r="I1371" s="138"/>
    </row>
    <row r="1372" spans="2:9" ht="14.4" thickBot="1" x14ac:dyDescent="0.3">
      <c r="B1372" s="568"/>
      <c r="C1372" s="569"/>
      <c r="D1372" s="145"/>
      <c r="E1372" s="208"/>
      <c r="F1372" s="256"/>
      <c r="G1372" s="661"/>
      <c r="H1372" s="662"/>
      <c r="I1372" s="133"/>
    </row>
    <row r="1373" spans="2:9" ht="14.4" thickBot="1" x14ac:dyDescent="0.3">
      <c r="B1373" s="148"/>
      <c r="C1373" s="132"/>
      <c r="D1373" s="129"/>
      <c r="E1373" s="211"/>
      <c r="F1373" s="249"/>
      <c r="G1373" s="655" t="s">
        <v>71</v>
      </c>
      <c r="H1373" s="656"/>
      <c r="I1373" s="150">
        <f>+SUM(G1372:H1372)</f>
        <v>0</v>
      </c>
    </row>
    <row r="1374" spans="2:9" ht="14.4" thickBot="1" x14ac:dyDescent="0.3">
      <c r="B1374" s="128" t="s">
        <v>72</v>
      </c>
      <c r="C1374" s="132"/>
      <c r="D1374" s="129"/>
      <c r="E1374" s="211"/>
      <c r="F1374" s="249"/>
      <c r="G1374" s="261"/>
      <c r="H1374" s="261"/>
      <c r="I1374" s="151"/>
    </row>
    <row r="1375" spans="2:9" ht="14.4" thickBot="1" x14ac:dyDescent="0.3">
      <c r="B1375" s="629" t="s">
        <v>11</v>
      </c>
      <c r="C1375" s="630"/>
      <c r="D1375" s="287" t="s">
        <v>65</v>
      </c>
      <c r="E1375" s="518" t="s">
        <v>67</v>
      </c>
      <c r="F1375" s="517" t="s">
        <v>68</v>
      </c>
      <c r="G1375" s="826" t="s">
        <v>162</v>
      </c>
      <c r="H1375" s="827"/>
      <c r="I1375" s="152"/>
    </row>
    <row r="1376" spans="2:9" s="389" customFormat="1" ht="13.95" customHeight="1" x14ac:dyDescent="0.25">
      <c r="B1376" s="886" t="s">
        <v>163</v>
      </c>
      <c r="C1376" s="887"/>
      <c r="D1376" s="516" t="s">
        <v>85</v>
      </c>
      <c r="E1376" s="515">
        <v>1</v>
      </c>
      <c r="F1376" s="514">
        <v>6634519.4176169895</v>
      </c>
      <c r="G1376" s="888">
        <f>+F1376*0.19</f>
        <v>1260558.689347228</v>
      </c>
      <c r="H1376" s="889"/>
      <c r="I1376" s="513"/>
    </row>
    <row r="1377" spans="2:9" ht="14.4" thickBot="1" x14ac:dyDescent="0.3">
      <c r="B1377" s="605"/>
      <c r="C1377" s="606"/>
      <c r="D1377" s="278"/>
      <c r="E1377" s="237"/>
      <c r="F1377" s="294"/>
      <c r="G1377" s="824"/>
      <c r="H1377" s="825"/>
      <c r="I1377" s="259"/>
    </row>
    <row r="1378" spans="2:9" ht="14.4" thickBot="1" x14ac:dyDescent="0.3">
      <c r="B1378" s="148"/>
      <c r="C1378" s="132"/>
      <c r="D1378" s="129"/>
      <c r="E1378" s="211"/>
      <c r="F1378" s="249"/>
      <c r="G1378" s="554" t="s">
        <v>71</v>
      </c>
      <c r="H1378" s="555"/>
      <c r="I1378" s="150">
        <f>+SUM(F1376:H1376)</f>
        <v>7895078.1069642175</v>
      </c>
    </row>
    <row r="1379" spans="2:9" ht="14.4" thickBot="1" x14ac:dyDescent="0.3">
      <c r="B1379" s="128" t="s">
        <v>74</v>
      </c>
      <c r="C1379" s="132"/>
      <c r="D1379" s="129"/>
      <c r="E1379" s="211"/>
      <c r="F1379" s="249"/>
      <c r="G1379" s="132"/>
      <c r="H1379" s="132"/>
      <c r="I1379" s="151"/>
    </row>
    <row r="1380" spans="2:9" x14ac:dyDescent="0.25">
      <c r="B1380" s="629" t="s">
        <v>11</v>
      </c>
      <c r="C1380" s="630"/>
      <c r="D1380" s="275" t="s">
        <v>65</v>
      </c>
      <c r="E1380" s="512" t="s">
        <v>75</v>
      </c>
      <c r="F1380" s="275" t="s">
        <v>76</v>
      </c>
      <c r="G1380" s="630" t="s">
        <v>77</v>
      </c>
      <c r="H1380" s="631"/>
      <c r="I1380" s="162"/>
    </row>
    <row r="1381" spans="2:9" ht="14.4" thickBot="1" x14ac:dyDescent="0.3">
      <c r="B1381" s="579"/>
      <c r="C1381" s="580"/>
      <c r="D1381" s="145"/>
      <c r="E1381" s="247"/>
      <c r="F1381" s="171"/>
      <c r="G1381" s="816"/>
      <c r="H1381" s="817"/>
      <c r="I1381" s="151"/>
    </row>
    <row r="1382" spans="2:9" ht="14.4" thickBot="1" x14ac:dyDescent="0.3">
      <c r="B1382" s="169"/>
      <c r="C1382" s="132"/>
      <c r="D1382" s="129"/>
      <c r="E1382" s="211"/>
      <c r="F1382" s="249"/>
      <c r="G1382" s="554" t="s">
        <v>71</v>
      </c>
      <c r="H1382" s="555"/>
      <c r="I1382" s="150">
        <f>+SUM(G1381:H1381)</f>
        <v>0</v>
      </c>
    </row>
    <row r="1383" spans="2:9" ht="14.4" thickBot="1" x14ac:dyDescent="0.3">
      <c r="B1383" s="128" t="s">
        <v>79</v>
      </c>
      <c r="C1383" s="160"/>
      <c r="D1383" s="129"/>
      <c r="E1383" s="211"/>
      <c r="F1383" s="249"/>
      <c r="G1383" s="132"/>
      <c r="H1383" s="132"/>
      <c r="I1383" s="151"/>
    </row>
    <row r="1384" spans="2:9" x14ac:dyDescent="0.25">
      <c r="B1384" s="533" t="s">
        <v>11</v>
      </c>
      <c r="C1384" s="534"/>
      <c r="D1384" s="135" t="s">
        <v>65</v>
      </c>
      <c r="E1384" s="248" t="s">
        <v>75</v>
      </c>
      <c r="F1384" s="135" t="s">
        <v>76</v>
      </c>
      <c r="G1384" s="534" t="s">
        <v>77</v>
      </c>
      <c r="H1384" s="535"/>
      <c r="I1384" s="162"/>
    </row>
    <row r="1385" spans="2:9" ht="14.4" thickBot="1" x14ac:dyDescent="0.3">
      <c r="B1385" s="576"/>
      <c r="C1385" s="577"/>
      <c r="D1385" s="166"/>
      <c r="E1385" s="251"/>
      <c r="F1385" s="250"/>
      <c r="G1385" s="577"/>
      <c r="H1385" s="578"/>
      <c r="I1385" s="151"/>
    </row>
    <row r="1386" spans="2:9" ht="14.4" thickBot="1" x14ac:dyDescent="0.3">
      <c r="B1386" s="172"/>
      <c r="C1386" s="173"/>
      <c r="D1386" s="174"/>
      <c r="E1386" s="246"/>
      <c r="F1386" s="245"/>
      <c r="G1386" s="593" t="s">
        <v>71</v>
      </c>
      <c r="H1386" s="594"/>
      <c r="I1386" s="150">
        <f>+SUM(G1385)</f>
        <v>0</v>
      </c>
    </row>
    <row r="1387" spans="2:9" ht="14.4" thickBot="1" x14ac:dyDescent="0.3">
      <c r="B1387" s="148"/>
      <c r="C1387" s="132"/>
      <c r="D1387" s="129"/>
      <c r="E1387" s="244"/>
      <c r="F1387" s="243"/>
      <c r="G1387" s="132"/>
      <c r="H1387" s="179"/>
      <c r="I1387" s="180"/>
    </row>
    <row r="1388" spans="2:9" ht="14.4" thickBot="1" x14ac:dyDescent="0.3">
      <c r="B1388" s="181"/>
      <c r="C1388" s="182"/>
      <c r="D1388" s="183"/>
      <c r="E1388" s="217"/>
      <c r="F1388" s="601" t="s">
        <v>80</v>
      </c>
      <c r="G1388" s="601"/>
      <c r="H1388" s="602"/>
      <c r="I1388" s="511">
        <f>+(SUM(I1373:I1386))</f>
        <v>7895078.1069642175</v>
      </c>
    </row>
    <row r="1389" spans="2:9" ht="15.6" customHeight="1" thickBot="1" x14ac:dyDescent="0.3">
      <c r="B1389" s="186"/>
      <c r="C1389" s="187"/>
      <c r="D1389" s="188"/>
      <c r="E1389" s="549" t="s">
        <v>86</v>
      </c>
      <c r="F1389" s="550"/>
      <c r="G1389" s="550"/>
      <c r="H1389" s="550"/>
      <c r="I1389" s="203">
        <f>+SUM(I1390:I1393)</f>
        <v>2364575.893035783</v>
      </c>
    </row>
    <row r="1390" spans="2:9" x14ac:dyDescent="0.25">
      <c r="B1390" s="196"/>
      <c r="C1390" s="197"/>
      <c r="D1390" s="193"/>
      <c r="E1390" s="551" t="s">
        <v>87</v>
      </c>
      <c r="F1390" s="552"/>
      <c r="G1390" s="553"/>
      <c r="H1390" s="204">
        <v>0.23</v>
      </c>
      <c r="I1390" s="205">
        <f>I1388*H1390</f>
        <v>1815867.96460177</v>
      </c>
    </row>
    <row r="1391" spans="2:9" x14ac:dyDescent="0.25">
      <c r="B1391" s="196"/>
      <c r="C1391" s="197"/>
      <c r="D1391" s="193"/>
      <c r="E1391" s="521" t="s">
        <v>88</v>
      </c>
      <c r="F1391" s="522"/>
      <c r="G1391" s="523"/>
      <c r="H1391" s="206">
        <v>0.01</v>
      </c>
      <c r="I1391" s="207">
        <f>I1388*H1391</f>
        <v>78950.78106964218</v>
      </c>
    </row>
    <row r="1392" spans="2:9" x14ac:dyDescent="0.25">
      <c r="B1392" s="196"/>
      <c r="C1392" s="197"/>
      <c r="D1392" s="193"/>
      <c r="E1392" s="521" t="s">
        <v>89</v>
      </c>
      <c r="F1392" s="522"/>
      <c r="G1392" s="523"/>
      <c r="H1392" s="206">
        <v>0.05</v>
      </c>
      <c r="I1392" s="207">
        <f>I1388*H1392</f>
        <v>394753.90534821089</v>
      </c>
    </row>
    <row r="1393" spans="2:9" ht="14.4" thickBot="1" x14ac:dyDescent="0.3">
      <c r="B1393" s="196"/>
      <c r="C1393" s="197"/>
      <c r="D1393" s="193"/>
      <c r="E1393" s="544" t="s">
        <v>90</v>
      </c>
      <c r="F1393" s="545"/>
      <c r="G1393" s="546"/>
      <c r="H1393" s="209">
        <v>0.19</v>
      </c>
      <c r="I1393" s="207">
        <f>H1393*I1392</f>
        <v>75003.242016160075</v>
      </c>
    </row>
    <row r="1394" spans="2:9" ht="14.4" thickBot="1" x14ac:dyDescent="0.3">
      <c r="B1394" s="196"/>
      <c r="C1394" s="197"/>
      <c r="D1394" s="193"/>
      <c r="E1394" s="547" t="s">
        <v>91</v>
      </c>
      <c r="F1394" s="548"/>
      <c r="G1394" s="548"/>
      <c r="H1394" s="548"/>
      <c r="I1394" s="210">
        <f>ROUND(I1388+I1389,0)</f>
        <v>10259654</v>
      </c>
    </row>
    <row r="1395" spans="2:9" x14ac:dyDescent="0.25">
      <c r="B1395" s="196"/>
      <c r="C1395" s="197"/>
      <c r="D1395" s="193"/>
      <c r="E1395" s="246"/>
      <c r="F1395" s="149"/>
      <c r="G1395" s="149"/>
      <c r="H1395" s="149"/>
      <c r="I1395" s="189"/>
    </row>
    <row r="1396" spans="2:9" x14ac:dyDescent="0.25">
      <c r="B1396" s="196"/>
      <c r="C1396" s="197"/>
      <c r="D1396" s="193"/>
      <c r="E1396" s="211"/>
      <c r="F1396" s="212"/>
      <c r="G1396" s="212"/>
      <c r="H1396" s="212"/>
      <c r="I1396" s="213"/>
    </row>
    <row r="1397" spans="2:9" x14ac:dyDescent="0.25">
      <c r="B1397" s="191"/>
      <c r="C1397" s="192"/>
      <c r="D1397" s="193"/>
      <c r="E1397" s="211"/>
      <c r="F1397" s="194"/>
      <c r="G1397" s="194"/>
      <c r="H1397" s="194"/>
      <c r="I1397" s="195"/>
    </row>
    <row r="1398" spans="2:9" x14ac:dyDescent="0.25">
      <c r="B1398" s="196" t="s">
        <v>81</v>
      </c>
      <c r="C1398" s="197"/>
      <c r="D1398" s="193"/>
      <c r="E1398" s="211"/>
      <c r="F1398" s="632" t="s">
        <v>82</v>
      </c>
      <c r="G1398" s="632"/>
      <c r="H1398" s="632"/>
      <c r="I1398" s="633"/>
    </row>
    <row r="1399" spans="2:9" ht="14.4" thickBot="1" x14ac:dyDescent="0.3">
      <c r="B1399" s="181" t="s">
        <v>83</v>
      </c>
      <c r="C1399" s="182"/>
      <c r="D1399" s="183"/>
      <c r="E1399" s="242"/>
      <c r="F1399" s="570" t="s">
        <v>84</v>
      </c>
      <c r="G1399" s="570"/>
      <c r="H1399" s="570"/>
      <c r="I1399" s="571"/>
    </row>
    <row r="1400" spans="2:9" ht="14.4" thickBot="1" x14ac:dyDescent="0.3"/>
    <row r="1401" spans="2:9" ht="14.25" customHeight="1" x14ac:dyDescent="0.25">
      <c r="B1401" s="560" t="str">
        <f>+'[2]2- COMP BASICA'!$B$2</f>
        <v>REPARACIONES LOCATIVAS LABORATORIO GENETICA REGIONAL NOR OCCIDENTE DEL INSTITUTO NACIONAL DE MEDICINA LEGAL Y CIENCIAS FORENSES.</v>
      </c>
      <c r="C1401" s="561"/>
      <c r="D1401" s="561"/>
      <c r="E1401" s="561"/>
      <c r="F1401" s="561"/>
      <c r="G1401" s="561"/>
      <c r="H1401" s="271" t="s">
        <v>62</v>
      </c>
      <c r="I1401" s="270" t="str">
        <f>+'[2]BASE DEL PRESUPUESTO'!$D$166</f>
        <v>MOBILIARIO</v>
      </c>
    </row>
    <row r="1402" spans="2:9" x14ac:dyDescent="0.25">
      <c r="B1402" s="562"/>
      <c r="C1402" s="563"/>
      <c r="D1402" s="563"/>
      <c r="E1402" s="563"/>
      <c r="F1402" s="563"/>
      <c r="G1402" s="563"/>
      <c r="H1402" s="269" t="s">
        <v>63</v>
      </c>
      <c r="I1402" s="404" t="str">
        <f>+'[2]BASE DEL PRESUPUESTO'!$C$207</f>
        <v>12.41</v>
      </c>
    </row>
    <row r="1403" spans="2:9" ht="24" customHeight="1" thickBot="1" x14ac:dyDescent="0.3">
      <c r="B1403" s="267" t="s">
        <v>64</v>
      </c>
      <c r="C1403" s="564" t="str">
        <f>+'[2]BASE DEL PRESUPUESTO'!$D$207</f>
        <v>Suministro e instalacion de MESA ANTIVIBRATORIA. Dimensiones: 55 x 45 x 90 cm (Ancho x Fondo x Alto). PRE SOLUCIONES</v>
      </c>
      <c r="D1403" s="565"/>
      <c r="E1403" s="565"/>
      <c r="F1403" s="565"/>
      <c r="G1403" s="565"/>
      <c r="H1403" s="266" t="s">
        <v>65</v>
      </c>
      <c r="I1403" s="265" t="str">
        <f>+'[2]BASE DEL PRESUPUESTO'!$E$207</f>
        <v>UND</v>
      </c>
    </row>
    <row r="1404" spans="2:9" x14ac:dyDescent="0.25">
      <c r="B1404" s="264"/>
      <c r="C1404" s="129"/>
      <c r="D1404" s="129"/>
      <c r="E1404" s="263"/>
      <c r="F1404" s="262"/>
      <c r="G1404" s="129"/>
      <c r="H1404" s="129"/>
      <c r="I1404" s="144"/>
    </row>
    <row r="1405" spans="2:9" ht="14.4" thickBot="1" x14ac:dyDescent="0.3">
      <c r="B1405" s="128" t="s">
        <v>66</v>
      </c>
      <c r="C1405" s="129"/>
      <c r="D1405" s="129"/>
      <c r="E1405" s="211"/>
      <c r="F1405" s="249"/>
      <c r="G1405" s="132"/>
      <c r="H1405" s="132"/>
      <c r="I1405" s="133"/>
    </row>
    <row r="1406" spans="2:9" x14ac:dyDescent="0.25">
      <c r="B1406" s="533" t="s">
        <v>11</v>
      </c>
      <c r="C1406" s="534"/>
      <c r="D1406" s="135" t="s">
        <v>65</v>
      </c>
      <c r="E1406" s="255" t="s">
        <v>67</v>
      </c>
      <c r="F1406" s="248" t="s">
        <v>68</v>
      </c>
      <c r="G1406" s="534" t="s">
        <v>69</v>
      </c>
      <c r="H1406" s="535"/>
      <c r="I1406" s="138"/>
    </row>
    <row r="1407" spans="2:9" ht="14.4" thickBot="1" x14ac:dyDescent="0.3">
      <c r="B1407" s="568"/>
      <c r="C1407" s="569"/>
      <c r="D1407" s="145"/>
      <c r="E1407" s="208"/>
      <c r="F1407" s="256"/>
      <c r="G1407" s="661"/>
      <c r="H1407" s="662"/>
      <c r="I1407" s="133"/>
    </row>
    <row r="1408" spans="2:9" ht="14.4" thickBot="1" x14ac:dyDescent="0.3">
      <c r="B1408" s="148"/>
      <c r="C1408" s="132"/>
      <c r="D1408" s="129"/>
      <c r="E1408" s="211"/>
      <c r="F1408" s="249"/>
      <c r="G1408" s="655" t="s">
        <v>71</v>
      </c>
      <c r="H1408" s="656"/>
      <c r="I1408" s="150">
        <f>+SUM(G1407:H1407)</f>
        <v>0</v>
      </c>
    </row>
    <row r="1409" spans="2:9" ht="14.4" thickBot="1" x14ac:dyDescent="0.3">
      <c r="B1409" s="128" t="s">
        <v>72</v>
      </c>
      <c r="C1409" s="132"/>
      <c r="D1409" s="129"/>
      <c r="E1409" s="211"/>
      <c r="F1409" s="249"/>
      <c r="G1409" s="261"/>
      <c r="H1409" s="261"/>
      <c r="I1409" s="151"/>
    </row>
    <row r="1410" spans="2:9" ht="14.4" thickBot="1" x14ac:dyDescent="0.3">
      <c r="B1410" s="629" t="s">
        <v>11</v>
      </c>
      <c r="C1410" s="630"/>
      <c r="D1410" s="287" t="s">
        <v>65</v>
      </c>
      <c r="E1410" s="518" t="s">
        <v>67</v>
      </c>
      <c r="F1410" s="517" t="s">
        <v>68</v>
      </c>
      <c r="G1410" s="826" t="s">
        <v>162</v>
      </c>
      <c r="H1410" s="827"/>
      <c r="I1410" s="152"/>
    </row>
    <row r="1411" spans="2:9" s="389" customFormat="1" ht="13.95" customHeight="1" x14ac:dyDescent="0.25">
      <c r="B1411" s="886" t="s">
        <v>164</v>
      </c>
      <c r="C1411" s="887"/>
      <c r="D1411" s="516" t="s">
        <v>85</v>
      </c>
      <c r="E1411" s="515">
        <v>1</v>
      </c>
      <c r="F1411" s="514">
        <v>2375379.6709141512</v>
      </c>
      <c r="G1411" s="888">
        <f>+F1411*0.19</f>
        <v>451322.13747368875</v>
      </c>
      <c r="H1411" s="889"/>
      <c r="I1411" s="513"/>
    </row>
    <row r="1412" spans="2:9" ht="14.4" thickBot="1" x14ac:dyDescent="0.3">
      <c r="B1412" s="605"/>
      <c r="C1412" s="606"/>
      <c r="D1412" s="278"/>
      <c r="E1412" s="237"/>
      <c r="F1412" s="294"/>
      <c r="G1412" s="824"/>
      <c r="H1412" s="825"/>
      <c r="I1412" s="259"/>
    </row>
    <row r="1413" spans="2:9" ht="14.4" thickBot="1" x14ac:dyDescent="0.3">
      <c r="B1413" s="148"/>
      <c r="C1413" s="132"/>
      <c r="D1413" s="129"/>
      <c r="E1413" s="211"/>
      <c r="F1413" s="249"/>
      <c r="G1413" s="554" t="s">
        <v>71</v>
      </c>
      <c r="H1413" s="555"/>
      <c r="I1413" s="150">
        <f>+SUM(F1411:H1411)</f>
        <v>2826701.8083878402</v>
      </c>
    </row>
    <row r="1414" spans="2:9" ht="14.4" thickBot="1" x14ac:dyDescent="0.3">
      <c r="B1414" s="128" t="s">
        <v>74</v>
      </c>
      <c r="C1414" s="132"/>
      <c r="D1414" s="129"/>
      <c r="E1414" s="211"/>
      <c r="F1414" s="249"/>
      <c r="G1414" s="132"/>
      <c r="H1414" s="132"/>
      <c r="I1414" s="151"/>
    </row>
    <row r="1415" spans="2:9" x14ac:dyDescent="0.25">
      <c r="B1415" s="629" t="s">
        <v>11</v>
      </c>
      <c r="C1415" s="630"/>
      <c r="D1415" s="275" t="s">
        <v>65</v>
      </c>
      <c r="E1415" s="512" t="s">
        <v>75</v>
      </c>
      <c r="F1415" s="275" t="s">
        <v>76</v>
      </c>
      <c r="G1415" s="630" t="s">
        <v>77</v>
      </c>
      <c r="H1415" s="631"/>
      <c r="I1415" s="162"/>
    </row>
    <row r="1416" spans="2:9" ht="14.4" thickBot="1" x14ac:dyDescent="0.3">
      <c r="B1416" s="579"/>
      <c r="C1416" s="580"/>
      <c r="D1416" s="145"/>
      <c r="E1416" s="247"/>
      <c r="F1416" s="171"/>
      <c r="G1416" s="816"/>
      <c r="H1416" s="817"/>
      <c r="I1416" s="151"/>
    </row>
    <row r="1417" spans="2:9" ht="14.4" thickBot="1" x14ac:dyDescent="0.3">
      <c r="B1417" s="169"/>
      <c r="C1417" s="132"/>
      <c r="D1417" s="129"/>
      <c r="E1417" s="211"/>
      <c r="F1417" s="249"/>
      <c r="G1417" s="554" t="s">
        <v>71</v>
      </c>
      <c r="H1417" s="555"/>
      <c r="I1417" s="150">
        <f>+SUM(G1416:H1416)</f>
        <v>0</v>
      </c>
    </row>
    <row r="1418" spans="2:9" ht="14.4" thickBot="1" x14ac:dyDescent="0.3">
      <c r="B1418" s="128" t="s">
        <v>79</v>
      </c>
      <c r="C1418" s="160"/>
      <c r="D1418" s="129"/>
      <c r="E1418" s="211"/>
      <c r="F1418" s="249"/>
      <c r="G1418" s="132"/>
      <c r="H1418" s="132"/>
      <c r="I1418" s="151"/>
    </row>
    <row r="1419" spans="2:9" x14ac:dyDescent="0.25">
      <c r="B1419" s="533" t="s">
        <v>11</v>
      </c>
      <c r="C1419" s="534"/>
      <c r="D1419" s="135" t="s">
        <v>65</v>
      </c>
      <c r="E1419" s="248" t="s">
        <v>75</v>
      </c>
      <c r="F1419" s="135" t="s">
        <v>76</v>
      </c>
      <c r="G1419" s="534" t="s">
        <v>77</v>
      </c>
      <c r="H1419" s="535"/>
      <c r="I1419" s="162"/>
    </row>
    <row r="1420" spans="2:9" ht="14.4" thickBot="1" x14ac:dyDescent="0.3">
      <c r="B1420" s="576"/>
      <c r="C1420" s="577"/>
      <c r="D1420" s="166"/>
      <c r="E1420" s="251"/>
      <c r="F1420" s="250"/>
      <c r="G1420" s="577"/>
      <c r="H1420" s="578"/>
      <c r="I1420" s="151"/>
    </row>
    <row r="1421" spans="2:9" ht="14.4" thickBot="1" x14ac:dyDescent="0.3">
      <c r="B1421" s="172"/>
      <c r="C1421" s="173"/>
      <c r="D1421" s="174"/>
      <c r="E1421" s="246"/>
      <c r="F1421" s="245"/>
      <c r="G1421" s="593" t="s">
        <v>71</v>
      </c>
      <c r="H1421" s="594"/>
      <c r="I1421" s="150">
        <f>+SUM(G1420)</f>
        <v>0</v>
      </c>
    </row>
    <row r="1422" spans="2:9" ht="14.4" thickBot="1" x14ac:dyDescent="0.3">
      <c r="B1422" s="148"/>
      <c r="C1422" s="132"/>
      <c r="D1422" s="129"/>
      <c r="E1422" s="244"/>
      <c r="F1422" s="243"/>
      <c r="G1422" s="132"/>
      <c r="H1422" s="179"/>
      <c r="I1422" s="180"/>
    </row>
    <row r="1423" spans="2:9" ht="14.4" thickBot="1" x14ac:dyDescent="0.3">
      <c r="B1423" s="181"/>
      <c r="C1423" s="182"/>
      <c r="D1423" s="183"/>
      <c r="E1423" s="217"/>
      <c r="F1423" s="601" t="s">
        <v>80</v>
      </c>
      <c r="G1423" s="601"/>
      <c r="H1423" s="602"/>
      <c r="I1423" s="511">
        <f>+(SUM(I1408:I1421))</f>
        <v>2826701.8083878402</v>
      </c>
    </row>
    <row r="1424" spans="2:9" ht="15.6" customHeight="1" thickBot="1" x14ac:dyDescent="0.3">
      <c r="B1424" s="186"/>
      <c r="C1424" s="187"/>
      <c r="D1424" s="188"/>
      <c r="E1424" s="549" t="s">
        <v>86</v>
      </c>
      <c r="F1424" s="550"/>
      <c r="G1424" s="550"/>
      <c r="H1424" s="550"/>
      <c r="I1424" s="203">
        <f>+SUM(I1425:I1428)</f>
        <v>846597.1916121582</v>
      </c>
    </row>
    <row r="1425" spans="2:9" x14ac:dyDescent="0.25">
      <c r="B1425" s="196"/>
      <c r="C1425" s="197"/>
      <c r="D1425" s="193"/>
      <c r="E1425" s="551" t="s">
        <v>87</v>
      </c>
      <c r="F1425" s="552"/>
      <c r="G1425" s="553"/>
      <c r="H1425" s="204">
        <v>0.23</v>
      </c>
      <c r="I1425" s="205">
        <f>I1423*H1425</f>
        <v>650141.41592920327</v>
      </c>
    </row>
    <row r="1426" spans="2:9" x14ac:dyDescent="0.25">
      <c r="B1426" s="196"/>
      <c r="C1426" s="197"/>
      <c r="D1426" s="193"/>
      <c r="E1426" s="521" t="s">
        <v>88</v>
      </c>
      <c r="F1426" s="522"/>
      <c r="G1426" s="523"/>
      <c r="H1426" s="206">
        <v>0.01</v>
      </c>
      <c r="I1426" s="207">
        <f>I1423*H1426</f>
        <v>28267.018083878404</v>
      </c>
    </row>
    <row r="1427" spans="2:9" x14ac:dyDescent="0.25">
      <c r="B1427" s="196"/>
      <c r="C1427" s="197"/>
      <c r="D1427" s="193"/>
      <c r="E1427" s="521" t="s">
        <v>89</v>
      </c>
      <c r="F1427" s="522"/>
      <c r="G1427" s="523"/>
      <c r="H1427" s="206">
        <v>0.05</v>
      </c>
      <c r="I1427" s="207">
        <f>I1423*H1427</f>
        <v>141335.09041939201</v>
      </c>
    </row>
    <row r="1428" spans="2:9" ht="14.4" thickBot="1" x14ac:dyDescent="0.3">
      <c r="B1428" s="196"/>
      <c r="C1428" s="197"/>
      <c r="D1428" s="193"/>
      <c r="E1428" s="544" t="s">
        <v>90</v>
      </c>
      <c r="F1428" s="545"/>
      <c r="G1428" s="546"/>
      <c r="H1428" s="209">
        <v>0.19</v>
      </c>
      <c r="I1428" s="207">
        <f>H1428*I1427</f>
        <v>26853.667179684482</v>
      </c>
    </row>
    <row r="1429" spans="2:9" ht="14.4" thickBot="1" x14ac:dyDescent="0.3">
      <c r="B1429" s="196"/>
      <c r="C1429" s="197"/>
      <c r="D1429" s="193"/>
      <c r="E1429" s="547" t="s">
        <v>91</v>
      </c>
      <c r="F1429" s="548"/>
      <c r="G1429" s="548"/>
      <c r="H1429" s="548"/>
      <c r="I1429" s="210">
        <f>ROUND(I1423+I1424,0)</f>
        <v>3673299</v>
      </c>
    </row>
    <row r="1430" spans="2:9" x14ac:dyDescent="0.25">
      <c r="B1430" s="196"/>
      <c r="C1430" s="197"/>
      <c r="D1430" s="193"/>
      <c r="E1430" s="246"/>
      <c r="F1430" s="149"/>
      <c r="G1430" s="149"/>
      <c r="H1430" s="149"/>
      <c r="I1430" s="189"/>
    </row>
    <row r="1431" spans="2:9" x14ac:dyDescent="0.25">
      <c r="B1431" s="196"/>
      <c r="C1431" s="197"/>
      <c r="D1431" s="193"/>
      <c r="E1431" s="211"/>
      <c r="F1431" s="212"/>
      <c r="G1431" s="212"/>
      <c r="H1431" s="212"/>
      <c r="I1431" s="213"/>
    </row>
    <row r="1432" spans="2:9" x14ac:dyDescent="0.25">
      <c r="B1432" s="191"/>
      <c r="C1432" s="192"/>
      <c r="D1432" s="193"/>
      <c r="E1432" s="211"/>
      <c r="F1432" s="194"/>
      <c r="G1432" s="194"/>
      <c r="H1432" s="194"/>
      <c r="I1432" s="195"/>
    </row>
    <row r="1433" spans="2:9" x14ac:dyDescent="0.25">
      <c r="B1433" s="196" t="s">
        <v>81</v>
      </c>
      <c r="C1433" s="197"/>
      <c r="D1433" s="193"/>
      <c r="E1433" s="211"/>
      <c r="F1433" s="632" t="s">
        <v>82</v>
      </c>
      <c r="G1433" s="632"/>
      <c r="H1433" s="632"/>
      <c r="I1433" s="633"/>
    </row>
    <row r="1434" spans="2:9" ht="14.4" thickBot="1" x14ac:dyDescent="0.3">
      <c r="B1434" s="181" t="s">
        <v>83</v>
      </c>
      <c r="C1434" s="182"/>
      <c r="D1434" s="183"/>
      <c r="E1434" s="242"/>
      <c r="F1434" s="570" t="s">
        <v>84</v>
      </c>
      <c r="G1434" s="570"/>
      <c r="H1434" s="570"/>
      <c r="I1434" s="571"/>
    </row>
    <row r="1435" spans="2:9" ht="14.4" thickBot="1" x14ac:dyDescent="0.3"/>
    <row r="1436" spans="2:9" ht="14.25" customHeight="1" x14ac:dyDescent="0.25">
      <c r="B1436" s="560" t="str">
        <f>+'[2]2- COMP BASICA'!$B$2</f>
        <v>REPARACIONES LOCATIVAS LABORATORIO GENETICA REGIONAL NOR OCCIDENTE DEL INSTITUTO NACIONAL DE MEDICINA LEGAL Y CIENCIAS FORENSES.</v>
      </c>
      <c r="C1436" s="561"/>
      <c r="D1436" s="561"/>
      <c r="E1436" s="561"/>
      <c r="F1436" s="561"/>
      <c r="G1436" s="561"/>
      <c r="H1436" s="271" t="s">
        <v>62</v>
      </c>
      <c r="I1436" s="270" t="str">
        <f>+'[2]BASE DEL PRESUPUESTO'!$D$166</f>
        <v>MOBILIARIO</v>
      </c>
    </row>
    <row r="1437" spans="2:9" x14ac:dyDescent="0.25">
      <c r="B1437" s="562"/>
      <c r="C1437" s="563"/>
      <c r="D1437" s="563"/>
      <c r="E1437" s="563"/>
      <c r="F1437" s="563"/>
      <c r="G1437" s="563"/>
      <c r="H1437" s="269" t="s">
        <v>63</v>
      </c>
      <c r="I1437" s="404" t="str">
        <f>+'[2]BASE DEL PRESUPUESTO'!$C$208</f>
        <v>12.42</v>
      </c>
    </row>
    <row r="1438" spans="2:9" ht="24" customHeight="1" thickBot="1" x14ac:dyDescent="0.3">
      <c r="B1438" s="267" t="s">
        <v>64</v>
      </c>
      <c r="C1438" s="564" t="str">
        <f>+'[2]BASE DEL PRESUPUESTO'!$D$208</f>
        <v>Suministro e instalacion de MESÓN PERIMETRAL PARA LABORATORIO. Dimensiones: 250 x 70 x 90 cm (Ancho x Fondo x Alto). LAVADO</v>
      </c>
      <c r="D1438" s="565"/>
      <c r="E1438" s="565"/>
      <c r="F1438" s="565"/>
      <c r="G1438" s="565"/>
      <c r="H1438" s="266" t="s">
        <v>65</v>
      </c>
      <c r="I1438" s="265" t="str">
        <f>+'[2]BASE DEL PRESUPUESTO'!$E$208</f>
        <v>UND</v>
      </c>
    </row>
    <row r="1439" spans="2:9" x14ac:dyDescent="0.25">
      <c r="B1439" s="264"/>
      <c r="C1439" s="129"/>
      <c r="D1439" s="129"/>
      <c r="E1439" s="263"/>
      <c r="F1439" s="262"/>
      <c r="G1439" s="129"/>
      <c r="H1439" s="129"/>
      <c r="I1439" s="144"/>
    </row>
    <row r="1440" spans="2:9" ht="14.4" thickBot="1" x14ac:dyDescent="0.3">
      <c r="B1440" s="128" t="s">
        <v>66</v>
      </c>
      <c r="C1440" s="129"/>
      <c r="D1440" s="129"/>
      <c r="E1440" s="211"/>
      <c r="F1440" s="249"/>
      <c r="G1440" s="132"/>
      <c r="H1440" s="132"/>
      <c r="I1440" s="133"/>
    </row>
    <row r="1441" spans="2:9" x14ac:dyDescent="0.25">
      <c r="B1441" s="533" t="s">
        <v>11</v>
      </c>
      <c r="C1441" s="534"/>
      <c r="D1441" s="135" t="s">
        <v>65</v>
      </c>
      <c r="E1441" s="255" t="s">
        <v>67</v>
      </c>
      <c r="F1441" s="248" t="s">
        <v>68</v>
      </c>
      <c r="G1441" s="534" t="s">
        <v>69</v>
      </c>
      <c r="H1441" s="535"/>
      <c r="I1441" s="138"/>
    </row>
    <row r="1442" spans="2:9" ht="14.4" thickBot="1" x14ac:dyDescent="0.3">
      <c r="B1442" s="568"/>
      <c r="C1442" s="569"/>
      <c r="D1442" s="145"/>
      <c r="E1442" s="208"/>
      <c r="F1442" s="256"/>
      <c r="G1442" s="661"/>
      <c r="H1442" s="662"/>
      <c r="I1442" s="133"/>
    </row>
    <row r="1443" spans="2:9" ht="14.4" thickBot="1" x14ac:dyDescent="0.3">
      <c r="B1443" s="148"/>
      <c r="C1443" s="132"/>
      <c r="D1443" s="129"/>
      <c r="E1443" s="211"/>
      <c r="F1443" s="249"/>
      <c r="G1443" s="655" t="s">
        <v>71</v>
      </c>
      <c r="H1443" s="656"/>
      <c r="I1443" s="150">
        <f>+SUM(G1442:H1442)</f>
        <v>0</v>
      </c>
    </row>
    <row r="1444" spans="2:9" ht="14.4" thickBot="1" x14ac:dyDescent="0.3">
      <c r="B1444" s="128" t="s">
        <v>72</v>
      </c>
      <c r="C1444" s="132"/>
      <c r="D1444" s="129"/>
      <c r="E1444" s="211"/>
      <c r="F1444" s="249"/>
      <c r="G1444" s="261"/>
      <c r="H1444" s="261"/>
      <c r="I1444" s="151"/>
    </row>
    <row r="1445" spans="2:9" ht="14.4" thickBot="1" x14ac:dyDescent="0.3">
      <c r="B1445" s="629" t="s">
        <v>11</v>
      </c>
      <c r="C1445" s="630"/>
      <c r="D1445" s="287" t="s">
        <v>65</v>
      </c>
      <c r="E1445" s="518" t="s">
        <v>67</v>
      </c>
      <c r="F1445" s="517" t="s">
        <v>68</v>
      </c>
      <c r="G1445" s="826" t="s">
        <v>162</v>
      </c>
      <c r="H1445" s="827"/>
      <c r="I1445" s="152"/>
    </row>
    <row r="1446" spans="2:9" ht="13.95" customHeight="1" x14ac:dyDescent="0.25">
      <c r="B1446" s="828" t="s">
        <v>163</v>
      </c>
      <c r="C1446" s="829"/>
      <c r="D1446" s="293" t="s">
        <v>85</v>
      </c>
      <c r="E1446" s="520">
        <v>1</v>
      </c>
      <c r="F1446" s="519">
        <v>4547720.0345317042</v>
      </c>
      <c r="G1446" s="890">
        <f>+F1446*0.19</f>
        <v>864066.80656102381</v>
      </c>
      <c r="H1446" s="891"/>
      <c r="I1446" s="259"/>
    </row>
    <row r="1447" spans="2:9" ht="14.4" thickBot="1" x14ac:dyDescent="0.3">
      <c r="B1447" s="605"/>
      <c r="C1447" s="606"/>
      <c r="D1447" s="278"/>
      <c r="E1447" s="237"/>
      <c r="F1447" s="294"/>
      <c r="G1447" s="824"/>
      <c r="H1447" s="825"/>
      <c r="I1447" s="259"/>
    </row>
    <row r="1448" spans="2:9" ht="14.4" thickBot="1" x14ac:dyDescent="0.3">
      <c r="B1448" s="148"/>
      <c r="C1448" s="132"/>
      <c r="D1448" s="129"/>
      <c r="E1448" s="211"/>
      <c r="F1448" s="249"/>
      <c r="G1448" s="554" t="s">
        <v>71</v>
      </c>
      <c r="H1448" s="555"/>
      <c r="I1448" s="150">
        <f>+SUM(F1446:H1446)</f>
        <v>5411786.8410927281</v>
      </c>
    </row>
    <row r="1449" spans="2:9" ht="14.4" thickBot="1" x14ac:dyDescent="0.3">
      <c r="B1449" s="128" t="s">
        <v>74</v>
      </c>
      <c r="C1449" s="132"/>
      <c r="D1449" s="129"/>
      <c r="E1449" s="211"/>
      <c r="F1449" s="249"/>
      <c r="G1449" s="132"/>
      <c r="H1449" s="132"/>
      <c r="I1449" s="151"/>
    </row>
    <row r="1450" spans="2:9" x14ac:dyDescent="0.25">
      <c r="B1450" s="629" t="s">
        <v>11</v>
      </c>
      <c r="C1450" s="630"/>
      <c r="D1450" s="275" t="s">
        <v>65</v>
      </c>
      <c r="E1450" s="512" t="s">
        <v>75</v>
      </c>
      <c r="F1450" s="275" t="s">
        <v>76</v>
      </c>
      <c r="G1450" s="630" t="s">
        <v>77</v>
      </c>
      <c r="H1450" s="631"/>
      <c r="I1450" s="162"/>
    </row>
    <row r="1451" spans="2:9" ht="14.4" thickBot="1" x14ac:dyDescent="0.3">
      <c r="B1451" s="579"/>
      <c r="C1451" s="580"/>
      <c r="D1451" s="145"/>
      <c r="E1451" s="247"/>
      <c r="F1451" s="171"/>
      <c r="G1451" s="816"/>
      <c r="H1451" s="817"/>
      <c r="I1451" s="151"/>
    </row>
    <row r="1452" spans="2:9" ht="14.4" thickBot="1" x14ac:dyDescent="0.3">
      <c r="B1452" s="169"/>
      <c r="C1452" s="132"/>
      <c r="D1452" s="129"/>
      <c r="E1452" s="211"/>
      <c r="F1452" s="249"/>
      <c r="G1452" s="554" t="s">
        <v>71</v>
      </c>
      <c r="H1452" s="555"/>
      <c r="I1452" s="150">
        <f>+SUM(G1451:H1451)</f>
        <v>0</v>
      </c>
    </row>
    <row r="1453" spans="2:9" ht="14.4" thickBot="1" x14ac:dyDescent="0.3">
      <c r="B1453" s="128" t="s">
        <v>79</v>
      </c>
      <c r="C1453" s="160"/>
      <c r="D1453" s="129"/>
      <c r="E1453" s="211"/>
      <c r="F1453" s="249"/>
      <c r="G1453" s="132"/>
      <c r="H1453" s="132"/>
      <c r="I1453" s="151"/>
    </row>
    <row r="1454" spans="2:9" x14ac:dyDescent="0.25">
      <c r="B1454" s="533" t="s">
        <v>11</v>
      </c>
      <c r="C1454" s="534"/>
      <c r="D1454" s="135" t="s">
        <v>65</v>
      </c>
      <c r="E1454" s="248" t="s">
        <v>75</v>
      </c>
      <c r="F1454" s="135" t="s">
        <v>76</v>
      </c>
      <c r="G1454" s="534" t="s">
        <v>77</v>
      </c>
      <c r="H1454" s="535"/>
      <c r="I1454" s="162"/>
    </row>
    <row r="1455" spans="2:9" ht="14.4" thickBot="1" x14ac:dyDescent="0.3">
      <c r="B1455" s="576"/>
      <c r="C1455" s="577"/>
      <c r="D1455" s="166"/>
      <c r="E1455" s="251"/>
      <c r="F1455" s="250"/>
      <c r="G1455" s="577"/>
      <c r="H1455" s="578"/>
      <c r="I1455" s="151"/>
    </row>
    <row r="1456" spans="2:9" ht="14.4" thickBot="1" x14ac:dyDescent="0.3">
      <c r="B1456" s="172"/>
      <c r="C1456" s="173"/>
      <c r="D1456" s="174"/>
      <c r="E1456" s="246"/>
      <c r="F1456" s="245"/>
      <c r="G1456" s="593" t="s">
        <v>71</v>
      </c>
      <c r="H1456" s="594"/>
      <c r="I1456" s="150">
        <f>+SUM(G1455)</f>
        <v>0</v>
      </c>
    </row>
    <row r="1457" spans="2:9" ht="14.4" thickBot="1" x14ac:dyDescent="0.3">
      <c r="B1457" s="148"/>
      <c r="C1457" s="132"/>
      <c r="D1457" s="129"/>
      <c r="E1457" s="244"/>
      <c r="F1457" s="243"/>
      <c r="G1457" s="132"/>
      <c r="H1457" s="179"/>
      <c r="I1457" s="180"/>
    </row>
    <row r="1458" spans="2:9" ht="14.4" thickBot="1" x14ac:dyDescent="0.3">
      <c r="B1458" s="181"/>
      <c r="C1458" s="182"/>
      <c r="D1458" s="183"/>
      <c r="E1458" s="217"/>
      <c r="F1458" s="601" t="s">
        <v>80</v>
      </c>
      <c r="G1458" s="601"/>
      <c r="H1458" s="602"/>
      <c r="I1458" s="511">
        <f>+SUM(I1443:I1456)</f>
        <v>5411786.8410927281</v>
      </c>
    </row>
    <row r="1459" spans="2:9" ht="15.6" customHeight="1" thickBot="1" x14ac:dyDescent="0.3">
      <c r="B1459" s="186"/>
      <c r="C1459" s="187"/>
      <c r="D1459" s="188"/>
      <c r="E1459" s="549" t="s">
        <v>86</v>
      </c>
      <c r="F1459" s="550"/>
      <c r="G1459" s="550"/>
      <c r="H1459" s="550"/>
      <c r="I1459" s="203">
        <f>+SUM(I1460:I1463)</f>
        <v>1620830.1589072722</v>
      </c>
    </row>
    <row r="1460" spans="2:9" x14ac:dyDescent="0.25">
      <c r="B1460" s="196"/>
      <c r="C1460" s="197"/>
      <c r="D1460" s="193"/>
      <c r="E1460" s="551" t="s">
        <v>87</v>
      </c>
      <c r="F1460" s="552"/>
      <c r="G1460" s="553"/>
      <c r="H1460" s="204">
        <v>0.23</v>
      </c>
      <c r="I1460" s="205">
        <f>I1458*H1460</f>
        <v>1244710.9734513275</v>
      </c>
    </row>
    <row r="1461" spans="2:9" x14ac:dyDescent="0.25">
      <c r="B1461" s="196"/>
      <c r="C1461" s="197"/>
      <c r="D1461" s="193"/>
      <c r="E1461" s="521" t="s">
        <v>88</v>
      </c>
      <c r="F1461" s="522"/>
      <c r="G1461" s="523"/>
      <c r="H1461" s="206">
        <v>0.01</v>
      </c>
      <c r="I1461" s="207">
        <f>I1458*H1461</f>
        <v>54117.86841092728</v>
      </c>
    </row>
    <row r="1462" spans="2:9" x14ac:dyDescent="0.25">
      <c r="B1462" s="196"/>
      <c r="C1462" s="197"/>
      <c r="D1462" s="193"/>
      <c r="E1462" s="521" t="s">
        <v>89</v>
      </c>
      <c r="F1462" s="522"/>
      <c r="G1462" s="523"/>
      <c r="H1462" s="206">
        <v>0.05</v>
      </c>
      <c r="I1462" s="207">
        <f>I1458*H1462</f>
        <v>270589.34205463639</v>
      </c>
    </row>
    <row r="1463" spans="2:9" ht="14.4" thickBot="1" x14ac:dyDescent="0.3">
      <c r="B1463" s="196"/>
      <c r="C1463" s="197"/>
      <c r="D1463" s="193"/>
      <c r="E1463" s="544" t="s">
        <v>90</v>
      </c>
      <c r="F1463" s="545"/>
      <c r="G1463" s="546"/>
      <c r="H1463" s="209">
        <v>0.19</v>
      </c>
      <c r="I1463" s="207">
        <f>H1463*I1462</f>
        <v>51411.974990380913</v>
      </c>
    </row>
    <row r="1464" spans="2:9" ht="14.4" thickBot="1" x14ac:dyDescent="0.3">
      <c r="B1464" s="196"/>
      <c r="C1464" s="197"/>
      <c r="D1464" s="193"/>
      <c r="E1464" s="547" t="s">
        <v>91</v>
      </c>
      <c r="F1464" s="548"/>
      <c r="G1464" s="548"/>
      <c r="H1464" s="548"/>
      <c r="I1464" s="210">
        <f>ROUND(I1458+I1459,0)</f>
        <v>7032617</v>
      </c>
    </row>
    <row r="1465" spans="2:9" x14ac:dyDescent="0.25">
      <c r="B1465" s="196"/>
      <c r="C1465" s="197"/>
      <c r="D1465" s="193"/>
      <c r="E1465" s="246"/>
      <c r="F1465" s="149"/>
      <c r="G1465" s="149"/>
      <c r="H1465" s="149"/>
      <c r="I1465" s="189"/>
    </row>
    <row r="1466" spans="2:9" x14ac:dyDescent="0.25">
      <c r="B1466" s="196"/>
      <c r="C1466" s="197"/>
      <c r="D1466" s="193"/>
      <c r="E1466" s="211"/>
      <c r="F1466" s="212"/>
      <c r="G1466" s="212"/>
      <c r="H1466" s="212"/>
      <c r="I1466" s="213"/>
    </row>
    <row r="1467" spans="2:9" x14ac:dyDescent="0.25">
      <c r="B1467" s="191"/>
      <c r="C1467" s="192"/>
      <c r="D1467" s="193"/>
      <c r="E1467" s="211"/>
      <c r="F1467" s="194"/>
      <c r="G1467" s="194"/>
      <c r="H1467" s="194"/>
      <c r="I1467" s="195"/>
    </row>
    <row r="1468" spans="2:9" x14ac:dyDescent="0.25">
      <c r="B1468" s="196" t="s">
        <v>81</v>
      </c>
      <c r="C1468" s="197"/>
      <c r="D1468" s="193"/>
      <c r="E1468" s="211"/>
      <c r="F1468" s="632" t="s">
        <v>82</v>
      </c>
      <c r="G1468" s="632"/>
      <c r="H1468" s="632"/>
      <c r="I1468" s="633"/>
    </row>
    <row r="1469" spans="2:9" ht="14.4" thickBot="1" x14ac:dyDescent="0.3">
      <c r="B1469" s="181" t="s">
        <v>83</v>
      </c>
      <c r="C1469" s="182"/>
      <c r="D1469" s="183"/>
      <c r="E1469" s="242"/>
      <c r="F1469" s="570" t="s">
        <v>84</v>
      </c>
      <c r="G1469" s="570"/>
      <c r="H1469" s="570"/>
      <c r="I1469" s="571"/>
    </row>
    <row r="1470" spans="2:9" ht="14.4" thickBot="1" x14ac:dyDescent="0.3"/>
    <row r="1471" spans="2:9" ht="14.25" customHeight="1" x14ac:dyDescent="0.25">
      <c r="B1471" s="560" t="str">
        <f>+'[2]2- COMP BASICA'!$B$2</f>
        <v>REPARACIONES LOCATIVAS LABORATORIO GENETICA REGIONAL NOR OCCIDENTE DEL INSTITUTO NACIONAL DE MEDICINA LEGAL Y CIENCIAS FORENSES.</v>
      </c>
      <c r="C1471" s="561"/>
      <c r="D1471" s="561"/>
      <c r="E1471" s="561"/>
      <c r="F1471" s="561"/>
      <c r="G1471" s="561"/>
      <c r="H1471" s="271" t="s">
        <v>62</v>
      </c>
      <c r="I1471" s="270" t="str">
        <f>+'[2]BASE DEL PRESUPUESTO'!$D$166</f>
        <v>MOBILIARIO</v>
      </c>
    </row>
    <row r="1472" spans="2:9" x14ac:dyDescent="0.25">
      <c r="B1472" s="562"/>
      <c r="C1472" s="563"/>
      <c r="D1472" s="563"/>
      <c r="E1472" s="563"/>
      <c r="F1472" s="563"/>
      <c r="G1472" s="563"/>
      <c r="H1472" s="269" t="s">
        <v>63</v>
      </c>
      <c r="I1472" s="404" t="str">
        <f>+'[2]BASE DEL PRESUPUESTO'!$C$209</f>
        <v>12.43</v>
      </c>
    </row>
    <row r="1473" spans="2:9" ht="24" customHeight="1" thickBot="1" x14ac:dyDescent="0.3">
      <c r="B1473" s="267" t="s">
        <v>64</v>
      </c>
      <c r="C1473" s="564" t="str">
        <f>+'[2]BASE DEL PRESUPUESTO'!$D$209</f>
        <v>Suministro e instalacion de SILLA PARA LABORATORIO CON ESPALDAR. LABORATORIO GENETICA</v>
      </c>
      <c r="D1473" s="565"/>
      <c r="E1473" s="565"/>
      <c r="F1473" s="565"/>
      <c r="G1473" s="565"/>
      <c r="H1473" s="266" t="s">
        <v>65</v>
      </c>
      <c r="I1473" s="265" t="str">
        <f>+'[2]BASE DEL PRESUPUESTO'!$E$209</f>
        <v>UND</v>
      </c>
    </row>
    <row r="1474" spans="2:9" x14ac:dyDescent="0.25">
      <c r="B1474" s="264"/>
      <c r="C1474" s="129"/>
      <c r="D1474" s="129"/>
      <c r="E1474" s="263"/>
      <c r="F1474" s="262"/>
      <c r="G1474" s="129"/>
      <c r="H1474" s="129"/>
      <c r="I1474" s="144"/>
    </row>
    <row r="1475" spans="2:9" ht="14.4" thickBot="1" x14ac:dyDescent="0.3">
      <c r="B1475" s="128" t="s">
        <v>66</v>
      </c>
      <c r="C1475" s="129"/>
      <c r="D1475" s="129"/>
      <c r="E1475" s="211"/>
      <c r="F1475" s="249"/>
      <c r="G1475" s="132"/>
      <c r="H1475" s="132"/>
      <c r="I1475" s="133"/>
    </row>
    <row r="1476" spans="2:9" x14ac:dyDescent="0.25">
      <c r="B1476" s="533" t="s">
        <v>11</v>
      </c>
      <c r="C1476" s="534"/>
      <c r="D1476" s="135" t="s">
        <v>65</v>
      </c>
      <c r="E1476" s="255" t="s">
        <v>67</v>
      </c>
      <c r="F1476" s="248" t="s">
        <v>68</v>
      </c>
      <c r="G1476" s="534" t="s">
        <v>69</v>
      </c>
      <c r="H1476" s="535"/>
      <c r="I1476" s="138"/>
    </row>
    <row r="1477" spans="2:9" ht="14.4" thickBot="1" x14ac:dyDescent="0.3">
      <c r="B1477" s="568"/>
      <c r="C1477" s="569"/>
      <c r="D1477" s="145"/>
      <c r="E1477" s="208"/>
      <c r="F1477" s="256"/>
      <c r="G1477" s="661"/>
      <c r="H1477" s="662"/>
      <c r="I1477" s="133"/>
    </row>
    <row r="1478" spans="2:9" ht="14.4" thickBot="1" x14ac:dyDescent="0.3">
      <c r="B1478" s="148"/>
      <c r="C1478" s="132"/>
      <c r="D1478" s="129"/>
      <c r="E1478" s="211"/>
      <c r="F1478" s="249"/>
      <c r="G1478" s="655" t="s">
        <v>71</v>
      </c>
      <c r="H1478" s="656"/>
      <c r="I1478" s="150">
        <f>+SUM(G1477:H1477)</f>
        <v>0</v>
      </c>
    </row>
    <row r="1479" spans="2:9" ht="14.4" thickBot="1" x14ac:dyDescent="0.3">
      <c r="B1479" s="128" t="s">
        <v>72</v>
      </c>
      <c r="C1479" s="132"/>
      <c r="D1479" s="129"/>
      <c r="E1479" s="211"/>
      <c r="F1479" s="249"/>
      <c r="G1479" s="261"/>
      <c r="H1479" s="261"/>
      <c r="I1479" s="151"/>
    </row>
    <row r="1480" spans="2:9" ht="14.4" thickBot="1" x14ac:dyDescent="0.3">
      <c r="B1480" s="629" t="s">
        <v>11</v>
      </c>
      <c r="C1480" s="630"/>
      <c r="D1480" s="287" t="s">
        <v>65</v>
      </c>
      <c r="E1480" s="518" t="s">
        <v>67</v>
      </c>
      <c r="F1480" s="517" t="s">
        <v>68</v>
      </c>
      <c r="G1480" s="826" t="s">
        <v>162</v>
      </c>
      <c r="H1480" s="827"/>
      <c r="I1480" s="152"/>
    </row>
    <row r="1481" spans="2:9" s="389" customFormat="1" ht="13.95" customHeight="1" x14ac:dyDescent="0.25">
      <c r="B1481" s="886" t="s">
        <v>161</v>
      </c>
      <c r="C1481" s="887"/>
      <c r="D1481" s="516" t="s">
        <v>85</v>
      </c>
      <c r="E1481" s="515">
        <v>1</v>
      </c>
      <c r="F1481" s="514">
        <v>662700.26286774804</v>
      </c>
      <c r="G1481" s="888">
        <f>+F1481*0.19</f>
        <v>125913.04994487212</v>
      </c>
      <c r="H1481" s="889"/>
      <c r="I1481" s="513"/>
    </row>
    <row r="1482" spans="2:9" ht="14.4" thickBot="1" x14ac:dyDescent="0.3">
      <c r="B1482" s="605"/>
      <c r="C1482" s="606"/>
      <c r="D1482" s="278"/>
      <c r="E1482" s="237"/>
      <c r="F1482" s="294"/>
      <c r="G1482" s="824"/>
      <c r="H1482" s="825"/>
      <c r="I1482" s="259"/>
    </row>
    <row r="1483" spans="2:9" ht="14.4" thickBot="1" x14ac:dyDescent="0.3">
      <c r="B1483" s="148"/>
      <c r="C1483" s="132"/>
      <c r="D1483" s="129"/>
      <c r="E1483" s="211"/>
      <c r="F1483" s="249"/>
      <c r="G1483" s="554" t="s">
        <v>71</v>
      </c>
      <c r="H1483" s="555"/>
      <c r="I1483" s="150">
        <f>+SUM(F1481:H1481)</f>
        <v>788613.31281262019</v>
      </c>
    </row>
    <row r="1484" spans="2:9" ht="14.4" thickBot="1" x14ac:dyDescent="0.3">
      <c r="B1484" s="128" t="s">
        <v>74</v>
      </c>
      <c r="C1484" s="132"/>
      <c r="D1484" s="129"/>
      <c r="E1484" s="211"/>
      <c r="F1484" s="249"/>
      <c r="G1484" s="132"/>
      <c r="H1484" s="132"/>
      <c r="I1484" s="151"/>
    </row>
    <row r="1485" spans="2:9" x14ac:dyDescent="0.25">
      <c r="B1485" s="629" t="s">
        <v>11</v>
      </c>
      <c r="C1485" s="630"/>
      <c r="D1485" s="275" t="s">
        <v>65</v>
      </c>
      <c r="E1485" s="512" t="s">
        <v>75</v>
      </c>
      <c r="F1485" s="275" t="s">
        <v>76</v>
      </c>
      <c r="G1485" s="630" t="s">
        <v>77</v>
      </c>
      <c r="H1485" s="631"/>
      <c r="I1485" s="162"/>
    </row>
    <row r="1486" spans="2:9" ht="14.4" thickBot="1" x14ac:dyDescent="0.3">
      <c r="B1486" s="579"/>
      <c r="C1486" s="580"/>
      <c r="D1486" s="145"/>
      <c r="E1486" s="247"/>
      <c r="F1486" s="171"/>
      <c r="G1486" s="816"/>
      <c r="H1486" s="817"/>
      <c r="I1486" s="151"/>
    </row>
    <row r="1487" spans="2:9" ht="14.4" thickBot="1" x14ac:dyDescent="0.3">
      <c r="B1487" s="169"/>
      <c r="C1487" s="132"/>
      <c r="D1487" s="129"/>
      <c r="E1487" s="211"/>
      <c r="F1487" s="249"/>
      <c r="G1487" s="554" t="s">
        <v>71</v>
      </c>
      <c r="H1487" s="555"/>
      <c r="I1487" s="150">
        <f>+SUM(G1486:H1486)</f>
        <v>0</v>
      </c>
    </row>
    <row r="1488" spans="2:9" ht="14.4" thickBot="1" x14ac:dyDescent="0.3">
      <c r="B1488" s="128" t="s">
        <v>79</v>
      </c>
      <c r="C1488" s="160"/>
      <c r="D1488" s="129"/>
      <c r="E1488" s="211"/>
      <c r="F1488" s="249"/>
      <c r="G1488" s="132"/>
      <c r="H1488" s="132"/>
      <c r="I1488" s="151"/>
    </row>
    <row r="1489" spans="2:9" x14ac:dyDescent="0.25">
      <c r="B1489" s="533" t="s">
        <v>11</v>
      </c>
      <c r="C1489" s="534"/>
      <c r="D1489" s="135" t="s">
        <v>65</v>
      </c>
      <c r="E1489" s="248" t="s">
        <v>75</v>
      </c>
      <c r="F1489" s="135" t="s">
        <v>76</v>
      </c>
      <c r="G1489" s="534" t="s">
        <v>77</v>
      </c>
      <c r="H1489" s="535"/>
      <c r="I1489" s="162"/>
    </row>
    <row r="1490" spans="2:9" ht="14.4" thickBot="1" x14ac:dyDescent="0.3">
      <c r="B1490" s="576"/>
      <c r="C1490" s="577"/>
      <c r="D1490" s="166"/>
      <c r="E1490" s="251"/>
      <c r="F1490" s="250"/>
      <c r="G1490" s="577"/>
      <c r="H1490" s="578"/>
      <c r="I1490" s="151"/>
    </row>
    <row r="1491" spans="2:9" ht="14.4" thickBot="1" x14ac:dyDescent="0.3">
      <c r="B1491" s="172"/>
      <c r="C1491" s="173"/>
      <c r="D1491" s="174"/>
      <c r="E1491" s="246"/>
      <c r="F1491" s="245"/>
      <c r="G1491" s="593" t="s">
        <v>71</v>
      </c>
      <c r="H1491" s="594"/>
      <c r="I1491" s="150">
        <f>+SUM(G1490)</f>
        <v>0</v>
      </c>
    </row>
    <row r="1492" spans="2:9" ht="14.4" thickBot="1" x14ac:dyDescent="0.3">
      <c r="B1492" s="148"/>
      <c r="C1492" s="132"/>
      <c r="D1492" s="129"/>
      <c r="E1492" s="244"/>
      <c r="F1492" s="243"/>
      <c r="G1492" s="132"/>
      <c r="H1492" s="179"/>
      <c r="I1492" s="180"/>
    </row>
    <row r="1493" spans="2:9" ht="14.4" thickBot="1" x14ac:dyDescent="0.3">
      <c r="B1493" s="181"/>
      <c r="C1493" s="182"/>
      <c r="D1493" s="183"/>
      <c r="E1493" s="217"/>
      <c r="F1493" s="601" t="s">
        <v>80</v>
      </c>
      <c r="G1493" s="601"/>
      <c r="H1493" s="602"/>
      <c r="I1493" s="511">
        <f>+(SUM(I1478:I1491))</f>
        <v>788613.31281262019</v>
      </c>
    </row>
    <row r="1494" spans="2:9" ht="15.6" customHeight="1" thickBot="1" x14ac:dyDescent="0.3">
      <c r="B1494" s="186"/>
      <c r="C1494" s="187"/>
      <c r="D1494" s="188"/>
      <c r="E1494" s="549" t="s">
        <v>86</v>
      </c>
      <c r="F1494" s="550"/>
      <c r="G1494" s="550"/>
      <c r="H1494" s="550"/>
      <c r="I1494" s="203">
        <f>+SUM(I1495:I1498)</f>
        <v>236189.68718737978</v>
      </c>
    </row>
    <row r="1495" spans="2:9" x14ac:dyDescent="0.25">
      <c r="B1495" s="196"/>
      <c r="C1495" s="197"/>
      <c r="D1495" s="193"/>
      <c r="E1495" s="551" t="s">
        <v>87</v>
      </c>
      <c r="F1495" s="552"/>
      <c r="G1495" s="553"/>
      <c r="H1495" s="204">
        <v>0.23</v>
      </c>
      <c r="I1495" s="205">
        <f>I1493*H1495</f>
        <v>181381.06194690266</v>
      </c>
    </row>
    <row r="1496" spans="2:9" x14ac:dyDescent="0.25">
      <c r="B1496" s="196"/>
      <c r="C1496" s="197"/>
      <c r="D1496" s="193"/>
      <c r="E1496" s="521" t="s">
        <v>88</v>
      </c>
      <c r="F1496" s="522"/>
      <c r="G1496" s="523"/>
      <c r="H1496" s="206">
        <v>0.01</v>
      </c>
      <c r="I1496" s="207">
        <f>I1493*H1496</f>
        <v>7886.1331281262019</v>
      </c>
    </row>
    <row r="1497" spans="2:9" x14ac:dyDescent="0.25">
      <c r="B1497" s="196"/>
      <c r="C1497" s="197"/>
      <c r="D1497" s="193"/>
      <c r="E1497" s="521" t="s">
        <v>89</v>
      </c>
      <c r="F1497" s="522"/>
      <c r="G1497" s="523"/>
      <c r="H1497" s="206">
        <v>0.05</v>
      </c>
      <c r="I1497" s="207">
        <f>I1493*H1497</f>
        <v>39430.665640631014</v>
      </c>
    </row>
    <row r="1498" spans="2:9" ht="14.4" thickBot="1" x14ac:dyDescent="0.3">
      <c r="B1498" s="196"/>
      <c r="C1498" s="197"/>
      <c r="D1498" s="193"/>
      <c r="E1498" s="544" t="s">
        <v>90</v>
      </c>
      <c r="F1498" s="545"/>
      <c r="G1498" s="546"/>
      <c r="H1498" s="209">
        <v>0.19</v>
      </c>
      <c r="I1498" s="207">
        <f>H1498*I1497</f>
        <v>7491.8264717198927</v>
      </c>
    </row>
    <row r="1499" spans="2:9" ht="14.4" thickBot="1" x14ac:dyDescent="0.3">
      <c r="B1499" s="196"/>
      <c r="C1499" s="197"/>
      <c r="D1499" s="193"/>
      <c r="E1499" s="547" t="s">
        <v>91</v>
      </c>
      <c r="F1499" s="548"/>
      <c r="G1499" s="548"/>
      <c r="H1499" s="548"/>
      <c r="I1499" s="210">
        <f>ROUND(I1493+I1494,0)</f>
        <v>1024803</v>
      </c>
    </row>
    <row r="1500" spans="2:9" x14ac:dyDescent="0.25">
      <c r="B1500" s="196"/>
      <c r="C1500" s="197"/>
      <c r="D1500" s="193"/>
      <c r="E1500" s="246"/>
      <c r="F1500" s="149"/>
      <c r="G1500" s="149"/>
      <c r="H1500" s="149"/>
      <c r="I1500" s="189"/>
    </row>
    <row r="1501" spans="2:9" x14ac:dyDescent="0.25">
      <c r="B1501" s="196"/>
      <c r="C1501" s="197"/>
      <c r="D1501" s="193"/>
      <c r="E1501" s="211"/>
      <c r="F1501" s="212"/>
      <c r="G1501" s="212"/>
      <c r="H1501" s="212"/>
      <c r="I1501" s="213"/>
    </row>
    <row r="1502" spans="2:9" x14ac:dyDescent="0.25">
      <c r="B1502" s="191"/>
      <c r="C1502" s="192"/>
      <c r="D1502" s="193"/>
      <c r="E1502" s="211"/>
      <c r="F1502" s="194"/>
      <c r="G1502" s="194"/>
      <c r="H1502" s="194"/>
      <c r="I1502" s="195"/>
    </row>
    <row r="1503" spans="2:9" x14ac:dyDescent="0.25">
      <c r="B1503" s="196" t="s">
        <v>81</v>
      </c>
      <c r="C1503" s="197"/>
      <c r="D1503" s="193"/>
      <c r="E1503" s="211"/>
      <c r="F1503" s="632" t="s">
        <v>82</v>
      </c>
      <c r="G1503" s="632"/>
      <c r="H1503" s="632"/>
      <c r="I1503" s="633"/>
    </row>
    <row r="1504" spans="2:9" ht="14.4" thickBot="1" x14ac:dyDescent="0.3">
      <c r="B1504" s="181" t="s">
        <v>83</v>
      </c>
      <c r="C1504" s="182"/>
      <c r="D1504" s="183"/>
      <c r="E1504" s="242"/>
      <c r="F1504" s="570" t="s">
        <v>84</v>
      </c>
      <c r="G1504" s="570"/>
      <c r="H1504" s="570"/>
      <c r="I1504" s="571"/>
    </row>
  </sheetData>
  <mergeCells count="1419">
    <mergeCell ref="B11:C11"/>
    <mergeCell ref="G11:H11"/>
    <mergeCell ref="B12:C12"/>
    <mergeCell ref="G12:H12"/>
    <mergeCell ref="B13:C13"/>
    <mergeCell ref="G13:H13"/>
    <mergeCell ref="C38:G38"/>
    <mergeCell ref="B41:C41"/>
    <mergeCell ref="G41:H41"/>
    <mergeCell ref="B2:G3"/>
    <mergeCell ref="C4:G4"/>
    <mergeCell ref="B7:C7"/>
    <mergeCell ref="G7:H7"/>
    <mergeCell ref="B8:C8"/>
    <mergeCell ref="G8:H8"/>
    <mergeCell ref="G9:H9"/>
    <mergeCell ref="G21:H21"/>
    <mergeCell ref="G22:H22"/>
    <mergeCell ref="F24:H24"/>
    <mergeCell ref="F33:I33"/>
    <mergeCell ref="F34:I34"/>
    <mergeCell ref="B36:G37"/>
    <mergeCell ref="G56:H56"/>
    <mergeCell ref="G14:H14"/>
    <mergeCell ref="B16:C16"/>
    <mergeCell ref="G16:H16"/>
    <mergeCell ref="B17:C17"/>
    <mergeCell ref="G17:H17"/>
    <mergeCell ref="G18:H18"/>
    <mergeCell ref="B20:C20"/>
    <mergeCell ref="G20:H20"/>
    <mergeCell ref="B21:C21"/>
    <mergeCell ref="B51:C51"/>
    <mergeCell ref="G51:H51"/>
    <mergeCell ref="G52:H52"/>
    <mergeCell ref="B54:C54"/>
    <mergeCell ref="G54:H54"/>
    <mergeCell ref="B55:C55"/>
    <mergeCell ref="G55:H55"/>
    <mergeCell ref="B46:C46"/>
    <mergeCell ref="G46:H46"/>
    <mergeCell ref="B47:C47"/>
    <mergeCell ref="G47:H47"/>
    <mergeCell ref="G48:H48"/>
    <mergeCell ref="B50:C50"/>
    <mergeCell ref="G50:H50"/>
    <mergeCell ref="G78:H78"/>
    <mergeCell ref="B80:C80"/>
    <mergeCell ref="G80:H80"/>
    <mergeCell ref="B81:C81"/>
    <mergeCell ref="G81:H81"/>
    <mergeCell ref="B42:C42"/>
    <mergeCell ref="G42:H42"/>
    <mergeCell ref="G43:H43"/>
    <mergeCell ref="B45:C45"/>
    <mergeCell ref="G45:H45"/>
    <mergeCell ref="B76:C76"/>
    <mergeCell ref="G76:H76"/>
    <mergeCell ref="E60:G60"/>
    <mergeCell ref="E61:G61"/>
    <mergeCell ref="E62:G62"/>
    <mergeCell ref="B77:C77"/>
    <mergeCell ref="G77:H77"/>
    <mergeCell ref="B111:C111"/>
    <mergeCell ref="G111:H111"/>
    <mergeCell ref="E94:H94"/>
    <mergeCell ref="E95:G95"/>
    <mergeCell ref="E96:G96"/>
    <mergeCell ref="F58:H58"/>
    <mergeCell ref="F68:I68"/>
    <mergeCell ref="F69:I69"/>
    <mergeCell ref="B71:G72"/>
    <mergeCell ref="C73:G73"/>
    <mergeCell ref="G91:H91"/>
    <mergeCell ref="F93:H93"/>
    <mergeCell ref="F103:I103"/>
    <mergeCell ref="F104:I104"/>
    <mergeCell ref="B106:G107"/>
    <mergeCell ref="C108:G108"/>
    <mergeCell ref="B86:C86"/>
    <mergeCell ref="G86:H86"/>
    <mergeCell ref="G87:H87"/>
    <mergeCell ref="B89:C89"/>
    <mergeCell ref="G89:H89"/>
    <mergeCell ref="B90:C90"/>
    <mergeCell ref="G90:H90"/>
    <mergeCell ref="B124:C124"/>
    <mergeCell ref="G124:H124"/>
    <mergeCell ref="B125:C125"/>
    <mergeCell ref="G125:H125"/>
    <mergeCell ref="G126:H126"/>
    <mergeCell ref="B82:C82"/>
    <mergeCell ref="G82:H82"/>
    <mergeCell ref="G83:H83"/>
    <mergeCell ref="B85:C85"/>
    <mergeCell ref="G85:H85"/>
    <mergeCell ref="B117:C117"/>
    <mergeCell ref="G117:H117"/>
    <mergeCell ref="G118:H118"/>
    <mergeCell ref="B120:C120"/>
    <mergeCell ref="G120:H120"/>
    <mergeCell ref="B121:C121"/>
    <mergeCell ref="G121:H121"/>
    <mergeCell ref="B150:C150"/>
    <mergeCell ref="G150:H150"/>
    <mergeCell ref="B151:C151"/>
    <mergeCell ref="G151:H151"/>
    <mergeCell ref="B112:C112"/>
    <mergeCell ref="G112:H112"/>
    <mergeCell ref="G113:H113"/>
    <mergeCell ref="B115:C115"/>
    <mergeCell ref="G115:H115"/>
    <mergeCell ref="B116:C116"/>
    <mergeCell ref="E132:G132"/>
    <mergeCell ref="E133:G133"/>
    <mergeCell ref="E134:H134"/>
    <mergeCell ref="B147:C147"/>
    <mergeCell ref="G147:H147"/>
    <mergeCell ref="G148:H148"/>
    <mergeCell ref="F138:I138"/>
    <mergeCell ref="F139:I139"/>
    <mergeCell ref="B141:G142"/>
    <mergeCell ref="C143:G143"/>
    <mergeCell ref="B146:C146"/>
    <mergeCell ref="G146:H146"/>
    <mergeCell ref="F163:H163"/>
    <mergeCell ref="F173:I173"/>
    <mergeCell ref="F174:I174"/>
    <mergeCell ref="B176:G177"/>
    <mergeCell ref="C178:G178"/>
    <mergeCell ref="B181:C181"/>
    <mergeCell ref="G181:H181"/>
    <mergeCell ref="E164:H164"/>
    <mergeCell ref="E165:G165"/>
    <mergeCell ref="E166:G166"/>
    <mergeCell ref="G157:H157"/>
    <mergeCell ref="B159:C159"/>
    <mergeCell ref="G159:H159"/>
    <mergeCell ref="B160:C160"/>
    <mergeCell ref="G160:H160"/>
    <mergeCell ref="G161:H161"/>
    <mergeCell ref="B152:C152"/>
    <mergeCell ref="G152:H152"/>
    <mergeCell ref="G153:H153"/>
    <mergeCell ref="B155:C155"/>
    <mergeCell ref="G155:H155"/>
    <mergeCell ref="B156:C156"/>
    <mergeCell ref="G156:H156"/>
    <mergeCell ref="B191:C191"/>
    <mergeCell ref="G191:H191"/>
    <mergeCell ref="G192:H192"/>
    <mergeCell ref="B194:C194"/>
    <mergeCell ref="G194:H194"/>
    <mergeCell ref="B195:C195"/>
    <mergeCell ref="G195:H195"/>
    <mergeCell ref="B186:C186"/>
    <mergeCell ref="G186:H186"/>
    <mergeCell ref="B187:C187"/>
    <mergeCell ref="G187:H187"/>
    <mergeCell ref="G188:H188"/>
    <mergeCell ref="B190:C190"/>
    <mergeCell ref="G190:H190"/>
    <mergeCell ref="G218:H218"/>
    <mergeCell ref="B220:C220"/>
    <mergeCell ref="G220:H220"/>
    <mergeCell ref="B221:C221"/>
    <mergeCell ref="G221:H221"/>
    <mergeCell ref="B182:C182"/>
    <mergeCell ref="G182:H182"/>
    <mergeCell ref="G183:H183"/>
    <mergeCell ref="B185:C185"/>
    <mergeCell ref="G185:H185"/>
    <mergeCell ref="B216:C216"/>
    <mergeCell ref="G216:H216"/>
    <mergeCell ref="E202:G202"/>
    <mergeCell ref="E203:G203"/>
    <mergeCell ref="E204:H204"/>
    <mergeCell ref="B217:C217"/>
    <mergeCell ref="G217:H217"/>
    <mergeCell ref="B251:C251"/>
    <mergeCell ref="G251:H251"/>
    <mergeCell ref="E234:H234"/>
    <mergeCell ref="E235:G235"/>
    <mergeCell ref="E236:G236"/>
    <mergeCell ref="F198:H198"/>
    <mergeCell ref="F208:I208"/>
    <mergeCell ref="F209:I209"/>
    <mergeCell ref="B211:G212"/>
    <mergeCell ref="C213:G213"/>
    <mergeCell ref="G231:H231"/>
    <mergeCell ref="F233:H233"/>
    <mergeCell ref="F243:I243"/>
    <mergeCell ref="F244:I244"/>
    <mergeCell ref="B246:G247"/>
    <mergeCell ref="C248:G248"/>
    <mergeCell ref="B226:C226"/>
    <mergeCell ref="G226:H226"/>
    <mergeCell ref="G227:H227"/>
    <mergeCell ref="B229:C229"/>
    <mergeCell ref="G229:H229"/>
    <mergeCell ref="B230:C230"/>
    <mergeCell ref="G230:H230"/>
    <mergeCell ref="B264:C264"/>
    <mergeCell ref="G264:H264"/>
    <mergeCell ref="B265:C265"/>
    <mergeCell ref="G265:H265"/>
    <mergeCell ref="G266:H266"/>
    <mergeCell ref="B222:C222"/>
    <mergeCell ref="G222:H222"/>
    <mergeCell ref="G223:H223"/>
    <mergeCell ref="B225:C225"/>
    <mergeCell ref="G225:H225"/>
    <mergeCell ref="B257:C257"/>
    <mergeCell ref="G257:H257"/>
    <mergeCell ref="G258:H258"/>
    <mergeCell ref="B260:C260"/>
    <mergeCell ref="G260:H260"/>
    <mergeCell ref="B261:C261"/>
    <mergeCell ref="G261:H261"/>
    <mergeCell ref="B252:C252"/>
    <mergeCell ref="G252:H252"/>
    <mergeCell ref="G253:H253"/>
    <mergeCell ref="B255:C255"/>
    <mergeCell ref="G255:H255"/>
    <mergeCell ref="B256:C256"/>
    <mergeCell ref="G256:H256"/>
    <mergeCell ref="B299:C299"/>
    <mergeCell ref="G299:H299"/>
    <mergeCell ref="B300:C300"/>
    <mergeCell ref="G300:H300"/>
    <mergeCell ref="G301:H301"/>
    <mergeCell ref="B292:C292"/>
    <mergeCell ref="G292:H292"/>
    <mergeCell ref="G293:H293"/>
    <mergeCell ref="B295:C295"/>
    <mergeCell ref="G295:H295"/>
    <mergeCell ref="B296:C296"/>
    <mergeCell ref="G296:H296"/>
    <mergeCell ref="B287:C287"/>
    <mergeCell ref="G287:H287"/>
    <mergeCell ref="G288:H288"/>
    <mergeCell ref="B290:C290"/>
    <mergeCell ref="G290:H290"/>
    <mergeCell ref="B291:C291"/>
    <mergeCell ref="G291:H291"/>
    <mergeCell ref="B327:C327"/>
    <mergeCell ref="G327:H327"/>
    <mergeCell ref="G328:H328"/>
    <mergeCell ref="B330:C330"/>
    <mergeCell ref="G330:H330"/>
    <mergeCell ref="B331:C331"/>
    <mergeCell ref="G331:H331"/>
    <mergeCell ref="B322:C322"/>
    <mergeCell ref="G322:H322"/>
    <mergeCell ref="G323:H323"/>
    <mergeCell ref="B325:C325"/>
    <mergeCell ref="G325:H325"/>
    <mergeCell ref="B326:C326"/>
    <mergeCell ref="G326:H326"/>
    <mergeCell ref="F303:H303"/>
    <mergeCell ref="F313:I313"/>
    <mergeCell ref="F314:I314"/>
    <mergeCell ref="B316:G317"/>
    <mergeCell ref="C318:G318"/>
    <mergeCell ref="B321:C321"/>
    <mergeCell ref="G321:H321"/>
    <mergeCell ref="E304:H304"/>
    <mergeCell ref="E305:G305"/>
    <mergeCell ref="E306:G306"/>
    <mergeCell ref="B357:C357"/>
    <mergeCell ref="G357:H357"/>
    <mergeCell ref="G358:H358"/>
    <mergeCell ref="B360:C360"/>
    <mergeCell ref="G360:H360"/>
    <mergeCell ref="B361:C361"/>
    <mergeCell ref="G361:H361"/>
    <mergeCell ref="F338:H338"/>
    <mergeCell ref="F348:I348"/>
    <mergeCell ref="F349:I349"/>
    <mergeCell ref="B351:G352"/>
    <mergeCell ref="C353:G353"/>
    <mergeCell ref="B356:C356"/>
    <mergeCell ref="G356:H356"/>
    <mergeCell ref="E344:H344"/>
    <mergeCell ref="E341:G341"/>
    <mergeCell ref="E342:G342"/>
    <mergeCell ref="G332:H332"/>
    <mergeCell ref="B334:C334"/>
    <mergeCell ref="G334:H334"/>
    <mergeCell ref="B335:C335"/>
    <mergeCell ref="G335:H335"/>
    <mergeCell ref="G336:H336"/>
    <mergeCell ref="F373:H373"/>
    <mergeCell ref="F383:I383"/>
    <mergeCell ref="F384:I384"/>
    <mergeCell ref="B386:G387"/>
    <mergeCell ref="C388:G388"/>
    <mergeCell ref="B391:C391"/>
    <mergeCell ref="G391:H391"/>
    <mergeCell ref="E374:H374"/>
    <mergeCell ref="E375:G375"/>
    <mergeCell ref="E376:G376"/>
    <mergeCell ref="G367:H367"/>
    <mergeCell ref="B369:C369"/>
    <mergeCell ref="G369:H369"/>
    <mergeCell ref="B370:C370"/>
    <mergeCell ref="G370:H370"/>
    <mergeCell ref="G371:H371"/>
    <mergeCell ref="B362:C362"/>
    <mergeCell ref="G362:H362"/>
    <mergeCell ref="G363:H363"/>
    <mergeCell ref="B365:C365"/>
    <mergeCell ref="G365:H365"/>
    <mergeCell ref="B366:C366"/>
    <mergeCell ref="G366:H366"/>
    <mergeCell ref="G406:H406"/>
    <mergeCell ref="B397:C397"/>
    <mergeCell ref="G397:H397"/>
    <mergeCell ref="G398:H398"/>
    <mergeCell ref="B400:C400"/>
    <mergeCell ref="G400:H400"/>
    <mergeCell ref="B401:C401"/>
    <mergeCell ref="G401:H401"/>
    <mergeCell ref="B392:C392"/>
    <mergeCell ref="G392:H392"/>
    <mergeCell ref="G393:H393"/>
    <mergeCell ref="B395:C395"/>
    <mergeCell ref="G395:H395"/>
    <mergeCell ref="B396:C396"/>
    <mergeCell ref="G396:H396"/>
    <mergeCell ref="B439:C439"/>
    <mergeCell ref="G439:H439"/>
    <mergeCell ref="B440:C440"/>
    <mergeCell ref="G440:H440"/>
    <mergeCell ref="G441:H441"/>
    <mergeCell ref="B432:C432"/>
    <mergeCell ref="G432:H432"/>
    <mergeCell ref="G433:H433"/>
    <mergeCell ref="B435:C435"/>
    <mergeCell ref="G435:H435"/>
    <mergeCell ref="B436:C436"/>
    <mergeCell ref="G436:H436"/>
    <mergeCell ref="B427:C427"/>
    <mergeCell ref="G427:H427"/>
    <mergeCell ref="G428:H428"/>
    <mergeCell ref="B430:C430"/>
    <mergeCell ref="G430:H430"/>
    <mergeCell ref="B431:C431"/>
    <mergeCell ref="G431:H431"/>
    <mergeCell ref="B462:C462"/>
    <mergeCell ref="G462:H462"/>
    <mergeCell ref="G463:H463"/>
    <mergeCell ref="B465:C465"/>
    <mergeCell ref="G465:H465"/>
    <mergeCell ref="B466:C466"/>
    <mergeCell ref="G466:H466"/>
    <mergeCell ref="F443:H443"/>
    <mergeCell ref="F453:I453"/>
    <mergeCell ref="F454:I454"/>
    <mergeCell ref="B456:G457"/>
    <mergeCell ref="C458:G458"/>
    <mergeCell ref="B461:C461"/>
    <mergeCell ref="G461:H461"/>
    <mergeCell ref="E444:H444"/>
    <mergeCell ref="E445:G445"/>
    <mergeCell ref="E446:G446"/>
    <mergeCell ref="F488:I488"/>
    <mergeCell ref="F489:I489"/>
    <mergeCell ref="B491:G492"/>
    <mergeCell ref="C493:G493"/>
    <mergeCell ref="B496:C496"/>
    <mergeCell ref="G496:H496"/>
    <mergeCell ref="E482:G482"/>
    <mergeCell ref="E483:G483"/>
    <mergeCell ref="E484:H484"/>
    <mergeCell ref="G472:H472"/>
    <mergeCell ref="B474:C474"/>
    <mergeCell ref="G474:H474"/>
    <mergeCell ref="B475:C475"/>
    <mergeCell ref="G475:H475"/>
    <mergeCell ref="G476:H476"/>
    <mergeCell ref="B467:C467"/>
    <mergeCell ref="G467:H467"/>
    <mergeCell ref="G468:H468"/>
    <mergeCell ref="B470:C470"/>
    <mergeCell ref="G470:H470"/>
    <mergeCell ref="B471:C471"/>
    <mergeCell ref="G471:H471"/>
    <mergeCell ref="G507:H507"/>
    <mergeCell ref="B509:C509"/>
    <mergeCell ref="G509:H509"/>
    <mergeCell ref="B510:C510"/>
    <mergeCell ref="G510:H510"/>
    <mergeCell ref="G511:H511"/>
    <mergeCell ref="B502:C502"/>
    <mergeCell ref="G502:H502"/>
    <mergeCell ref="G503:H503"/>
    <mergeCell ref="B505:C505"/>
    <mergeCell ref="G505:H505"/>
    <mergeCell ref="B506:C506"/>
    <mergeCell ref="G506:H506"/>
    <mergeCell ref="B497:C497"/>
    <mergeCell ref="G497:H497"/>
    <mergeCell ref="G498:H498"/>
    <mergeCell ref="B500:C500"/>
    <mergeCell ref="G500:H500"/>
    <mergeCell ref="B501:C501"/>
    <mergeCell ref="G501:H501"/>
    <mergeCell ref="B532:C532"/>
    <mergeCell ref="G532:H532"/>
    <mergeCell ref="G533:H533"/>
    <mergeCell ref="B535:C535"/>
    <mergeCell ref="G535:H535"/>
    <mergeCell ref="B536:C536"/>
    <mergeCell ref="G536:H536"/>
    <mergeCell ref="F513:H513"/>
    <mergeCell ref="F523:I523"/>
    <mergeCell ref="F524:I524"/>
    <mergeCell ref="B526:G527"/>
    <mergeCell ref="C528:G528"/>
    <mergeCell ref="B531:C531"/>
    <mergeCell ref="G531:H531"/>
    <mergeCell ref="E514:H514"/>
    <mergeCell ref="E515:G515"/>
    <mergeCell ref="E516:G516"/>
    <mergeCell ref="B561:G562"/>
    <mergeCell ref="C563:G563"/>
    <mergeCell ref="B566:C566"/>
    <mergeCell ref="G566:H566"/>
    <mergeCell ref="E552:G552"/>
    <mergeCell ref="E553:G553"/>
    <mergeCell ref="E554:H554"/>
    <mergeCell ref="B545:C545"/>
    <mergeCell ref="G545:H545"/>
    <mergeCell ref="G546:H546"/>
    <mergeCell ref="F548:H548"/>
    <mergeCell ref="F558:I558"/>
    <mergeCell ref="F559:I559"/>
    <mergeCell ref="G581:H581"/>
    <mergeCell ref="B537:C537"/>
    <mergeCell ref="G537:H537"/>
    <mergeCell ref="G538:H538"/>
    <mergeCell ref="B540:C540"/>
    <mergeCell ref="G540:H540"/>
    <mergeCell ref="B541:C541"/>
    <mergeCell ref="G541:H541"/>
    <mergeCell ref="G542:H542"/>
    <mergeCell ref="B544:C544"/>
    <mergeCell ref="B576:C576"/>
    <mergeCell ref="G576:H576"/>
    <mergeCell ref="G577:H577"/>
    <mergeCell ref="B579:C579"/>
    <mergeCell ref="G579:H579"/>
    <mergeCell ref="B580:C580"/>
    <mergeCell ref="G580:H580"/>
    <mergeCell ref="G571:H571"/>
    <mergeCell ref="B572:C572"/>
    <mergeCell ref="G572:H572"/>
    <mergeCell ref="G573:H573"/>
    <mergeCell ref="B575:C575"/>
    <mergeCell ref="G575:H575"/>
    <mergeCell ref="B605:C605"/>
    <mergeCell ref="G605:H605"/>
    <mergeCell ref="B606:C606"/>
    <mergeCell ref="G606:H606"/>
    <mergeCell ref="B567:C567"/>
    <mergeCell ref="G567:H567"/>
    <mergeCell ref="G568:H568"/>
    <mergeCell ref="B570:C570"/>
    <mergeCell ref="G570:H570"/>
    <mergeCell ref="B571:C571"/>
    <mergeCell ref="E584:H584"/>
    <mergeCell ref="E585:G585"/>
    <mergeCell ref="E586:G586"/>
    <mergeCell ref="B602:C602"/>
    <mergeCell ref="G602:H602"/>
    <mergeCell ref="G603:H603"/>
    <mergeCell ref="E622:G622"/>
    <mergeCell ref="E623:G623"/>
    <mergeCell ref="E624:H624"/>
    <mergeCell ref="F583:H583"/>
    <mergeCell ref="F593:I593"/>
    <mergeCell ref="F594:I594"/>
    <mergeCell ref="B596:G597"/>
    <mergeCell ref="C598:G598"/>
    <mergeCell ref="B601:C601"/>
    <mergeCell ref="G601:H601"/>
    <mergeCell ref="F628:I628"/>
    <mergeCell ref="F629:I629"/>
    <mergeCell ref="B631:G632"/>
    <mergeCell ref="C633:G633"/>
    <mergeCell ref="B636:C636"/>
    <mergeCell ref="G636:H636"/>
    <mergeCell ref="B614:C614"/>
    <mergeCell ref="G614:H614"/>
    <mergeCell ref="B615:C615"/>
    <mergeCell ref="G615:H615"/>
    <mergeCell ref="G616:H616"/>
    <mergeCell ref="F618:H618"/>
    <mergeCell ref="B646:C646"/>
    <mergeCell ref="G646:H646"/>
    <mergeCell ref="B607:C607"/>
    <mergeCell ref="G607:H607"/>
    <mergeCell ref="G608:H608"/>
    <mergeCell ref="B610:C610"/>
    <mergeCell ref="G610:H610"/>
    <mergeCell ref="B611:C611"/>
    <mergeCell ref="G611:H611"/>
    <mergeCell ref="G612:H612"/>
    <mergeCell ref="B641:C641"/>
    <mergeCell ref="G641:H641"/>
    <mergeCell ref="B650:C650"/>
    <mergeCell ref="G650:H650"/>
    <mergeCell ref="G651:H651"/>
    <mergeCell ref="B642:C642"/>
    <mergeCell ref="G642:H642"/>
    <mergeCell ref="G643:H643"/>
    <mergeCell ref="B645:C645"/>
    <mergeCell ref="G645:H645"/>
    <mergeCell ref="B677:C677"/>
    <mergeCell ref="G677:H677"/>
    <mergeCell ref="G678:H678"/>
    <mergeCell ref="B680:C680"/>
    <mergeCell ref="G680:H680"/>
    <mergeCell ref="B637:C637"/>
    <mergeCell ref="G637:H637"/>
    <mergeCell ref="G638:H638"/>
    <mergeCell ref="B640:C640"/>
    <mergeCell ref="G640:H640"/>
    <mergeCell ref="B672:C672"/>
    <mergeCell ref="G672:H672"/>
    <mergeCell ref="G673:H673"/>
    <mergeCell ref="B675:C675"/>
    <mergeCell ref="G675:H675"/>
    <mergeCell ref="B676:C676"/>
    <mergeCell ref="G676:H676"/>
    <mergeCell ref="B710:C710"/>
    <mergeCell ref="G710:H710"/>
    <mergeCell ref="B711:C711"/>
    <mergeCell ref="G711:H711"/>
    <mergeCell ref="B681:C681"/>
    <mergeCell ref="G681:H681"/>
    <mergeCell ref="B684:C684"/>
    <mergeCell ref="G684:H684"/>
    <mergeCell ref="B685:C685"/>
    <mergeCell ref="G685:H685"/>
    <mergeCell ref="E692:G692"/>
    <mergeCell ref="E693:G693"/>
    <mergeCell ref="E694:H694"/>
    <mergeCell ref="B707:C707"/>
    <mergeCell ref="G707:H707"/>
    <mergeCell ref="G708:H708"/>
    <mergeCell ref="F698:I698"/>
    <mergeCell ref="F699:I699"/>
    <mergeCell ref="B701:G702"/>
    <mergeCell ref="C703:G703"/>
    <mergeCell ref="B706:C706"/>
    <mergeCell ref="G706:H706"/>
    <mergeCell ref="F723:H723"/>
    <mergeCell ref="F733:I733"/>
    <mergeCell ref="F734:I734"/>
    <mergeCell ref="B736:G737"/>
    <mergeCell ref="C738:G738"/>
    <mergeCell ref="B741:C741"/>
    <mergeCell ref="G741:H741"/>
    <mergeCell ref="E724:H724"/>
    <mergeCell ref="E725:G725"/>
    <mergeCell ref="E726:G726"/>
    <mergeCell ref="G717:H717"/>
    <mergeCell ref="B719:C719"/>
    <mergeCell ref="G719:H719"/>
    <mergeCell ref="B720:C720"/>
    <mergeCell ref="G720:H720"/>
    <mergeCell ref="G721:H721"/>
    <mergeCell ref="B712:C712"/>
    <mergeCell ref="G712:H712"/>
    <mergeCell ref="G713:H713"/>
    <mergeCell ref="B715:C715"/>
    <mergeCell ref="G715:H715"/>
    <mergeCell ref="B716:C716"/>
    <mergeCell ref="G716:H716"/>
    <mergeCell ref="G752:H752"/>
    <mergeCell ref="B754:C754"/>
    <mergeCell ref="G754:H754"/>
    <mergeCell ref="B755:C755"/>
    <mergeCell ref="G755:H755"/>
    <mergeCell ref="G756:H756"/>
    <mergeCell ref="B747:C747"/>
    <mergeCell ref="G747:H747"/>
    <mergeCell ref="G748:H748"/>
    <mergeCell ref="B750:C750"/>
    <mergeCell ref="G750:H750"/>
    <mergeCell ref="B751:C751"/>
    <mergeCell ref="G751:H751"/>
    <mergeCell ref="B742:C742"/>
    <mergeCell ref="G742:H742"/>
    <mergeCell ref="G743:H743"/>
    <mergeCell ref="B745:C745"/>
    <mergeCell ref="G745:H745"/>
    <mergeCell ref="B746:C746"/>
    <mergeCell ref="G746:H746"/>
    <mergeCell ref="B777:C777"/>
    <mergeCell ref="G777:H777"/>
    <mergeCell ref="G778:H778"/>
    <mergeCell ref="B780:C780"/>
    <mergeCell ref="G780:H780"/>
    <mergeCell ref="B781:C781"/>
    <mergeCell ref="G781:H781"/>
    <mergeCell ref="F758:H758"/>
    <mergeCell ref="F768:I768"/>
    <mergeCell ref="F769:I769"/>
    <mergeCell ref="B771:G772"/>
    <mergeCell ref="C773:G773"/>
    <mergeCell ref="B776:C776"/>
    <mergeCell ref="G776:H776"/>
    <mergeCell ref="E762:G762"/>
    <mergeCell ref="E763:G763"/>
    <mergeCell ref="E764:H764"/>
    <mergeCell ref="F793:H793"/>
    <mergeCell ref="F803:I803"/>
    <mergeCell ref="F804:I804"/>
    <mergeCell ref="B806:G807"/>
    <mergeCell ref="C808:G808"/>
    <mergeCell ref="B811:C811"/>
    <mergeCell ref="G811:H811"/>
    <mergeCell ref="E794:H794"/>
    <mergeCell ref="E795:G795"/>
    <mergeCell ref="E796:G796"/>
    <mergeCell ref="G787:H787"/>
    <mergeCell ref="B789:C789"/>
    <mergeCell ref="G789:H789"/>
    <mergeCell ref="B790:C790"/>
    <mergeCell ref="G790:H790"/>
    <mergeCell ref="G791:H791"/>
    <mergeCell ref="B782:C782"/>
    <mergeCell ref="G782:H782"/>
    <mergeCell ref="G783:H783"/>
    <mergeCell ref="B785:C785"/>
    <mergeCell ref="G785:H785"/>
    <mergeCell ref="B786:C786"/>
    <mergeCell ref="G786:H786"/>
    <mergeCell ref="G824:H824"/>
    <mergeCell ref="B825:C825"/>
    <mergeCell ref="G825:H825"/>
    <mergeCell ref="G826:H826"/>
    <mergeCell ref="B817:C817"/>
    <mergeCell ref="G817:H817"/>
    <mergeCell ref="G818:H818"/>
    <mergeCell ref="B820:C820"/>
    <mergeCell ref="G820:H820"/>
    <mergeCell ref="B821:C821"/>
    <mergeCell ref="G821:H821"/>
    <mergeCell ref="B812:C812"/>
    <mergeCell ref="G812:H812"/>
    <mergeCell ref="G813:H813"/>
    <mergeCell ref="B815:C815"/>
    <mergeCell ref="G815:H815"/>
    <mergeCell ref="B816:C816"/>
    <mergeCell ref="G816:H816"/>
    <mergeCell ref="B859:C859"/>
    <mergeCell ref="G859:H859"/>
    <mergeCell ref="B860:C860"/>
    <mergeCell ref="G860:H860"/>
    <mergeCell ref="G861:H861"/>
    <mergeCell ref="B852:C852"/>
    <mergeCell ref="G852:H852"/>
    <mergeCell ref="G853:H853"/>
    <mergeCell ref="B855:C855"/>
    <mergeCell ref="G855:H855"/>
    <mergeCell ref="B856:C856"/>
    <mergeCell ref="G856:H856"/>
    <mergeCell ref="B847:C847"/>
    <mergeCell ref="G847:H847"/>
    <mergeCell ref="G848:H848"/>
    <mergeCell ref="B850:C850"/>
    <mergeCell ref="G850:H850"/>
    <mergeCell ref="B851:C851"/>
    <mergeCell ref="G851:H851"/>
    <mergeCell ref="B882:C882"/>
    <mergeCell ref="G882:H882"/>
    <mergeCell ref="G883:H883"/>
    <mergeCell ref="B885:C885"/>
    <mergeCell ref="G885:H885"/>
    <mergeCell ref="B886:C886"/>
    <mergeCell ref="G886:H886"/>
    <mergeCell ref="F863:H863"/>
    <mergeCell ref="F873:I873"/>
    <mergeCell ref="F874:I874"/>
    <mergeCell ref="B876:G877"/>
    <mergeCell ref="C878:G878"/>
    <mergeCell ref="B881:C881"/>
    <mergeCell ref="G881:H881"/>
    <mergeCell ref="E864:H864"/>
    <mergeCell ref="E865:G865"/>
    <mergeCell ref="E866:G866"/>
    <mergeCell ref="F908:I908"/>
    <mergeCell ref="F909:I909"/>
    <mergeCell ref="B911:G912"/>
    <mergeCell ref="C913:G913"/>
    <mergeCell ref="B916:C916"/>
    <mergeCell ref="G916:H916"/>
    <mergeCell ref="E902:G902"/>
    <mergeCell ref="E903:G903"/>
    <mergeCell ref="E904:H904"/>
    <mergeCell ref="G892:H892"/>
    <mergeCell ref="B894:C894"/>
    <mergeCell ref="G894:H894"/>
    <mergeCell ref="B895:C895"/>
    <mergeCell ref="G895:H895"/>
    <mergeCell ref="G896:H896"/>
    <mergeCell ref="E899:H899"/>
    <mergeCell ref="B887:C887"/>
    <mergeCell ref="G887:H887"/>
    <mergeCell ref="G888:H888"/>
    <mergeCell ref="B890:C890"/>
    <mergeCell ref="G890:H890"/>
    <mergeCell ref="B891:C891"/>
    <mergeCell ref="G891:H891"/>
    <mergeCell ref="G927:H927"/>
    <mergeCell ref="B929:C929"/>
    <mergeCell ref="G929:H929"/>
    <mergeCell ref="B930:C930"/>
    <mergeCell ref="G930:H930"/>
    <mergeCell ref="G931:H931"/>
    <mergeCell ref="B922:C922"/>
    <mergeCell ref="G922:H922"/>
    <mergeCell ref="G923:H923"/>
    <mergeCell ref="B925:C925"/>
    <mergeCell ref="G925:H925"/>
    <mergeCell ref="B926:C926"/>
    <mergeCell ref="G926:H926"/>
    <mergeCell ref="B917:C917"/>
    <mergeCell ref="G917:H917"/>
    <mergeCell ref="G918:H918"/>
    <mergeCell ref="B920:C920"/>
    <mergeCell ref="G920:H920"/>
    <mergeCell ref="B921:C921"/>
    <mergeCell ref="G921:H921"/>
    <mergeCell ref="B952:C952"/>
    <mergeCell ref="G952:H952"/>
    <mergeCell ref="G953:H953"/>
    <mergeCell ref="B955:C955"/>
    <mergeCell ref="G955:H955"/>
    <mergeCell ref="B956:C956"/>
    <mergeCell ref="G956:H956"/>
    <mergeCell ref="F933:H933"/>
    <mergeCell ref="F943:I943"/>
    <mergeCell ref="F944:I944"/>
    <mergeCell ref="B946:G947"/>
    <mergeCell ref="C948:G948"/>
    <mergeCell ref="B951:C951"/>
    <mergeCell ref="G951:H951"/>
    <mergeCell ref="E934:H934"/>
    <mergeCell ref="E935:G935"/>
    <mergeCell ref="E936:G936"/>
    <mergeCell ref="F968:H968"/>
    <mergeCell ref="F978:I978"/>
    <mergeCell ref="F979:I979"/>
    <mergeCell ref="B981:G982"/>
    <mergeCell ref="C983:G983"/>
    <mergeCell ref="B986:C986"/>
    <mergeCell ref="G986:H986"/>
    <mergeCell ref="E972:G972"/>
    <mergeCell ref="E973:G973"/>
    <mergeCell ref="E974:H974"/>
    <mergeCell ref="G962:H962"/>
    <mergeCell ref="B964:C964"/>
    <mergeCell ref="G964:H964"/>
    <mergeCell ref="B965:C965"/>
    <mergeCell ref="G965:H965"/>
    <mergeCell ref="G966:H966"/>
    <mergeCell ref="B957:C957"/>
    <mergeCell ref="G957:H957"/>
    <mergeCell ref="G958:H958"/>
    <mergeCell ref="B960:C960"/>
    <mergeCell ref="G960:H960"/>
    <mergeCell ref="B961:C961"/>
    <mergeCell ref="G961:H961"/>
    <mergeCell ref="G997:H997"/>
    <mergeCell ref="B999:C999"/>
    <mergeCell ref="G999:H999"/>
    <mergeCell ref="B1000:C1000"/>
    <mergeCell ref="G1000:H1000"/>
    <mergeCell ref="G1001:H1001"/>
    <mergeCell ref="B992:C992"/>
    <mergeCell ref="G992:H992"/>
    <mergeCell ref="G993:H993"/>
    <mergeCell ref="B995:C995"/>
    <mergeCell ref="G995:H995"/>
    <mergeCell ref="B996:C996"/>
    <mergeCell ref="G996:H996"/>
    <mergeCell ref="B987:C987"/>
    <mergeCell ref="G987:H987"/>
    <mergeCell ref="G988:H988"/>
    <mergeCell ref="B990:C990"/>
    <mergeCell ref="G990:H990"/>
    <mergeCell ref="B991:C991"/>
    <mergeCell ref="G991:H991"/>
    <mergeCell ref="B1022:C1022"/>
    <mergeCell ref="G1022:H1022"/>
    <mergeCell ref="G1023:H1023"/>
    <mergeCell ref="B1025:C1025"/>
    <mergeCell ref="G1025:H1025"/>
    <mergeCell ref="B1026:C1026"/>
    <mergeCell ref="G1026:H1026"/>
    <mergeCell ref="F1003:H1003"/>
    <mergeCell ref="F1013:I1013"/>
    <mergeCell ref="F1014:I1014"/>
    <mergeCell ref="B1016:G1017"/>
    <mergeCell ref="C1018:G1018"/>
    <mergeCell ref="B1021:C1021"/>
    <mergeCell ref="G1021:H1021"/>
    <mergeCell ref="E1004:H1004"/>
    <mergeCell ref="E1005:G1005"/>
    <mergeCell ref="E1006:G1006"/>
    <mergeCell ref="F1038:H1038"/>
    <mergeCell ref="F1048:I1048"/>
    <mergeCell ref="F1049:I1049"/>
    <mergeCell ref="B1051:G1052"/>
    <mergeCell ref="C1053:G1053"/>
    <mergeCell ref="B1056:C1056"/>
    <mergeCell ref="G1056:H1056"/>
    <mergeCell ref="E1042:G1042"/>
    <mergeCell ref="E1043:G1043"/>
    <mergeCell ref="E1044:H1044"/>
    <mergeCell ref="G1032:H1032"/>
    <mergeCell ref="B1034:C1034"/>
    <mergeCell ref="G1034:H1034"/>
    <mergeCell ref="B1035:C1035"/>
    <mergeCell ref="G1035:H1035"/>
    <mergeCell ref="G1036:H1036"/>
    <mergeCell ref="B1027:C1027"/>
    <mergeCell ref="G1027:H1027"/>
    <mergeCell ref="G1028:H1028"/>
    <mergeCell ref="B1030:C1030"/>
    <mergeCell ref="G1030:H1030"/>
    <mergeCell ref="B1031:C1031"/>
    <mergeCell ref="G1031:H1031"/>
    <mergeCell ref="B1062:C1062"/>
    <mergeCell ref="G1062:H1062"/>
    <mergeCell ref="G1063:H1063"/>
    <mergeCell ref="B1065:C1065"/>
    <mergeCell ref="G1065:H1065"/>
    <mergeCell ref="B1066:C1066"/>
    <mergeCell ref="G1066:H1066"/>
    <mergeCell ref="B1057:C1057"/>
    <mergeCell ref="G1057:H1057"/>
    <mergeCell ref="G1058:H1058"/>
    <mergeCell ref="B1060:C1060"/>
    <mergeCell ref="G1060:H1060"/>
    <mergeCell ref="B1061:C1061"/>
    <mergeCell ref="G1061:H1061"/>
    <mergeCell ref="G1105:H1105"/>
    <mergeCell ref="G1106:H1106"/>
    <mergeCell ref="B1097:C1097"/>
    <mergeCell ref="G1097:H1097"/>
    <mergeCell ref="G1098:H1098"/>
    <mergeCell ref="B1100:C1100"/>
    <mergeCell ref="G1100:H1100"/>
    <mergeCell ref="B1092:C1092"/>
    <mergeCell ref="G1092:H1092"/>
    <mergeCell ref="G1093:H1093"/>
    <mergeCell ref="B1095:C1095"/>
    <mergeCell ref="G1095:H1095"/>
    <mergeCell ref="B1096:C1096"/>
    <mergeCell ref="G1096:H1096"/>
    <mergeCell ref="G1128:H1128"/>
    <mergeCell ref="B1130:C1130"/>
    <mergeCell ref="G1130:H1130"/>
    <mergeCell ref="B1131:C1131"/>
    <mergeCell ref="G1131:H1131"/>
    <mergeCell ref="B1101:C1101"/>
    <mergeCell ref="G1101:H1101"/>
    <mergeCell ref="B1104:C1104"/>
    <mergeCell ref="G1104:H1104"/>
    <mergeCell ref="B1105:C1105"/>
    <mergeCell ref="B1126:C1126"/>
    <mergeCell ref="G1126:H1126"/>
    <mergeCell ref="E1112:G1112"/>
    <mergeCell ref="E1113:G1113"/>
    <mergeCell ref="E1114:H1114"/>
    <mergeCell ref="B1127:C1127"/>
    <mergeCell ref="G1127:H1127"/>
    <mergeCell ref="B1161:C1161"/>
    <mergeCell ref="G1161:H1161"/>
    <mergeCell ref="E1144:H1144"/>
    <mergeCell ref="E1145:G1145"/>
    <mergeCell ref="E1146:G1146"/>
    <mergeCell ref="F1108:H1108"/>
    <mergeCell ref="F1118:I1118"/>
    <mergeCell ref="F1119:I1119"/>
    <mergeCell ref="B1121:G1122"/>
    <mergeCell ref="C1123:G1123"/>
    <mergeCell ref="G1141:H1141"/>
    <mergeCell ref="F1143:H1143"/>
    <mergeCell ref="F1153:I1153"/>
    <mergeCell ref="F1154:I1154"/>
    <mergeCell ref="B1156:G1157"/>
    <mergeCell ref="C1158:G1158"/>
    <mergeCell ref="B1136:C1136"/>
    <mergeCell ref="G1136:H1136"/>
    <mergeCell ref="G1137:H1137"/>
    <mergeCell ref="B1139:C1139"/>
    <mergeCell ref="G1139:H1139"/>
    <mergeCell ref="B1140:C1140"/>
    <mergeCell ref="G1140:H1140"/>
    <mergeCell ref="B1174:C1174"/>
    <mergeCell ref="G1174:H1174"/>
    <mergeCell ref="B1175:C1175"/>
    <mergeCell ref="G1175:H1175"/>
    <mergeCell ref="G1176:H1176"/>
    <mergeCell ref="B1132:C1132"/>
    <mergeCell ref="G1132:H1132"/>
    <mergeCell ref="G1133:H1133"/>
    <mergeCell ref="B1135:C1135"/>
    <mergeCell ref="G1135:H1135"/>
    <mergeCell ref="B1167:C1167"/>
    <mergeCell ref="G1167:H1167"/>
    <mergeCell ref="G1168:H1168"/>
    <mergeCell ref="B1170:C1170"/>
    <mergeCell ref="G1170:H1170"/>
    <mergeCell ref="B1171:C1171"/>
    <mergeCell ref="G1171:H1171"/>
    <mergeCell ref="B1200:C1200"/>
    <mergeCell ref="G1200:H1200"/>
    <mergeCell ref="B1201:C1201"/>
    <mergeCell ref="G1201:H1201"/>
    <mergeCell ref="B1162:C1162"/>
    <mergeCell ref="G1162:H1162"/>
    <mergeCell ref="G1163:H1163"/>
    <mergeCell ref="B1165:C1165"/>
    <mergeCell ref="G1165:H1165"/>
    <mergeCell ref="B1166:C1166"/>
    <mergeCell ref="E1182:G1182"/>
    <mergeCell ref="E1183:G1183"/>
    <mergeCell ref="E1184:H1184"/>
    <mergeCell ref="B1197:C1197"/>
    <mergeCell ref="G1197:H1197"/>
    <mergeCell ref="G1198:H1198"/>
    <mergeCell ref="F1188:I1188"/>
    <mergeCell ref="F1189:I1189"/>
    <mergeCell ref="B1191:G1192"/>
    <mergeCell ref="C1193:G1193"/>
    <mergeCell ref="B1196:C1196"/>
    <mergeCell ref="G1196:H1196"/>
    <mergeCell ref="F1213:H1213"/>
    <mergeCell ref="F1223:I1223"/>
    <mergeCell ref="F1224:I1224"/>
    <mergeCell ref="B1226:G1227"/>
    <mergeCell ref="C1228:G1228"/>
    <mergeCell ref="B1231:C1231"/>
    <mergeCell ref="G1231:H1231"/>
    <mergeCell ref="E1214:H1214"/>
    <mergeCell ref="E1215:G1215"/>
    <mergeCell ref="E1216:G1216"/>
    <mergeCell ref="G1207:H1207"/>
    <mergeCell ref="B1209:C1209"/>
    <mergeCell ref="G1209:H1209"/>
    <mergeCell ref="B1210:C1210"/>
    <mergeCell ref="G1210:H1210"/>
    <mergeCell ref="G1211:H1211"/>
    <mergeCell ref="B1202:C1202"/>
    <mergeCell ref="G1202:H1202"/>
    <mergeCell ref="G1203:H1203"/>
    <mergeCell ref="B1205:C1205"/>
    <mergeCell ref="G1205:H1205"/>
    <mergeCell ref="B1206:C1206"/>
    <mergeCell ref="G1206:H1206"/>
    <mergeCell ref="B1245:C1245"/>
    <mergeCell ref="G1245:H1245"/>
    <mergeCell ref="G1246:H1246"/>
    <mergeCell ref="B1237:C1237"/>
    <mergeCell ref="G1237:H1237"/>
    <mergeCell ref="G1238:H1238"/>
    <mergeCell ref="B1240:C1240"/>
    <mergeCell ref="G1240:H1240"/>
    <mergeCell ref="B1241:C1241"/>
    <mergeCell ref="B1232:C1232"/>
    <mergeCell ref="G1232:H1232"/>
    <mergeCell ref="G1233:H1233"/>
    <mergeCell ref="B1235:C1235"/>
    <mergeCell ref="G1235:H1235"/>
    <mergeCell ref="B1236:C1236"/>
    <mergeCell ref="G1236:H1236"/>
    <mergeCell ref="B1279:C1279"/>
    <mergeCell ref="G1279:H1279"/>
    <mergeCell ref="B1280:C1280"/>
    <mergeCell ref="G1280:H1280"/>
    <mergeCell ref="G1281:H1281"/>
    <mergeCell ref="B1272:C1272"/>
    <mergeCell ref="G1272:H1272"/>
    <mergeCell ref="G1273:H1273"/>
    <mergeCell ref="B1275:C1275"/>
    <mergeCell ref="G1275:H1275"/>
    <mergeCell ref="B1276:C1276"/>
    <mergeCell ref="G1276:H1276"/>
    <mergeCell ref="B1267:C1267"/>
    <mergeCell ref="G1267:H1267"/>
    <mergeCell ref="G1268:H1268"/>
    <mergeCell ref="B1270:C1270"/>
    <mergeCell ref="G1270:H1270"/>
    <mergeCell ref="B1271:C1271"/>
    <mergeCell ref="G1271:H1271"/>
    <mergeCell ref="B1302:C1302"/>
    <mergeCell ref="G1302:H1302"/>
    <mergeCell ref="G1303:H1303"/>
    <mergeCell ref="B1305:C1305"/>
    <mergeCell ref="G1305:H1305"/>
    <mergeCell ref="B1306:C1306"/>
    <mergeCell ref="G1306:H1306"/>
    <mergeCell ref="F1283:H1283"/>
    <mergeCell ref="F1293:I1293"/>
    <mergeCell ref="F1294:I1294"/>
    <mergeCell ref="B1296:G1297"/>
    <mergeCell ref="C1298:G1298"/>
    <mergeCell ref="B1301:C1301"/>
    <mergeCell ref="G1301:H1301"/>
    <mergeCell ref="E1284:H1284"/>
    <mergeCell ref="E1285:G1285"/>
    <mergeCell ref="E1286:G1286"/>
    <mergeCell ref="F1328:I1328"/>
    <mergeCell ref="F1329:I1329"/>
    <mergeCell ref="B1331:G1332"/>
    <mergeCell ref="C1333:G1333"/>
    <mergeCell ref="B1336:C1336"/>
    <mergeCell ref="G1336:H1336"/>
    <mergeCell ref="E1322:G1322"/>
    <mergeCell ref="E1323:G1323"/>
    <mergeCell ref="E1324:H1324"/>
    <mergeCell ref="G1312:H1312"/>
    <mergeCell ref="B1314:C1314"/>
    <mergeCell ref="G1314:H1314"/>
    <mergeCell ref="B1315:C1315"/>
    <mergeCell ref="G1315:H1315"/>
    <mergeCell ref="G1316:H1316"/>
    <mergeCell ref="B1307:C1307"/>
    <mergeCell ref="G1307:H1307"/>
    <mergeCell ref="G1308:H1308"/>
    <mergeCell ref="B1310:C1310"/>
    <mergeCell ref="G1310:H1310"/>
    <mergeCell ref="B1311:C1311"/>
    <mergeCell ref="G1311:H1311"/>
    <mergeCell ref="G1347:H1347"/>
    <mergeCell ref="B1349:C1349"/>
    <mergeCell ref="G1349:H1349"/>
    <mergeCell ref="B1350:C1350"/>
    <mergeCell ref="G1350:H1350"/>
    <mergeCell ref="G1351:H1351"/>
    <mergeCell ref="B1342:C1342"/>
    <mergeCell ref="G1342:H1342"/>
    <mergeCell ref="G1343:H1343"/>
    <mergeCell ref="B1345:C1345"/>
    <mergeCell ref="G1345:H1345"/>
    <mergeCell ref="B1346:C1346"/>
    <mergeCell ref="G1346:H1346"/>
    <mergeCell ref="B1337:C1337"/>
    <mergeCell ref="G1337:H1337"/>
    <mergeCell ref="G1338:H1338"/>
    <mergeCell ref="B1340:C1340"/>
    <mergeCell ref="G1340:H1340"/>
    <mergeCell ref="B1341:C1341"/>
    <mergeCell ref="G1341:H1341"/>
    <mergeCell ref="B1372:C1372"/>
    <mergeCell ref="G1372:H1372"/>
    <mergeCell ref="G1373:H1373"/>
    <mergeCell ref="B1375:C1375"/>
    <mergeCell ref="G1375:H1375"/>
    <mergeCell ref="B1376:C1376"/>
    <mergeCell ref="G1376:H1376"/>
    <mergeCell ref="F1353:H1353"/>
    <mergeCell ref="F1363:I1363"/>
    <mergeCell ref="F1364:I1364"/>
    <mergeCell ref="B1366:G1367"/>
    <mergeCell ref="C1368:G1368"/>
    <mergeCell ref="B1371:C1371"/>
    <mergeCell ref="G1371:H1371"/>
    <mergeCell ref="E1354:H1354"/>
    <mergeCell ref="E1355:G1355"/>
    <mergeCell ref="E1356:G1356"/>
    <mergeCell ref="F1388:H1388"/>
    <mergeCell ref="F1398:I1398"/>
    <mergeCell ref="F1399:I1399"/>
    <mergeCell ref="B1401:G1402"/>
    <mergeCell ref="C1403:G1403"/>
    <mergeCell ref="B1406:C1406"/>
    <mergeCell ref="G1406:H1406"/>
    <mergeCell ref="E1392:G1392"/>
    <mergeCell ref="E1393:G1393"/>
    <mergeCell ref="E1394:H1394"/>
    <mergeCell ref="G1382:H1382"/>
    <mergeCell ref="B1384:C1384"/>
    <mergeCell ref="G1384:H1384"/>
    <mergeCell ref="B1385:C1385"/>
    <mergeCell ref="G1385:H1385"/>
    <mergeCell ref="G1386:H1386"/>
    <mergeCell ref="B1377:C1377"/>
    <mergeCell ref="G1377:H1377"/>
    <mergeCell ref="G1378:H1378"/>
    <mergeCell ref="B1380:C1380"/>
    <mergeCell ref="G1380:H1380"/>
    <mergeCell ref="B1381:C1381"/>
    <mergeCell ref="G1381:H1381"/>
    <mergeCell ref="G1417:H1417"/>
    <mergeCell ref="B1419:C1419"/>
    <mergeCell ref="G1419:H1419"/>
    <mergeCell ref="B1420:C1420"/>
    <mergeCell ref="G1420:H1420"/>
    <mergeCell ref="G1421:H1421"/>
    <mergeCell ref="B1412:C1412"/>
    <mergeCell ref="G1412:H1412"/>
    <mergeCell ref="G1413:H1413"/>
    <mergeCell ref="B1415:C1415"/>
    <mergeCell ref="G1415:H1415"/>
    <mergeCell ref="B1416:C1416"/>
    <mergeCell ref="G1416:H1416"/>
    <mergeCell ref="B1407:C1407"/>
    <mergeCell ref="G1407:H1407"/>
    <mergeCell ref="G1408:H1408"/>
    <mergeCell ref="B1410:C1410"/>
    <mergeCell ref="G1410:H1410"/>
    <mergeCell ref="B1411:C1411"/>
    <mergeCell ref="G1411:H1411"/>
    <mergeCell ref="G1456:H1456"/>
    <mergeCell ref="B1447:C1447"/>
    <mergeCell ref="G1447:H1447"/>
    <mergeCell ref="G1448:H1448"/>
    <mergeCell ref="B1450:C1450"/>
    <mergeCell ref="G1450:H1450"/>
    <mergeCell ref="B1451:C1451"/>
    <mergeCell ref="G1451:H1451"/>
    <mergeCell ref="B1442:C1442"/>
    <mergeCell ref="G1442:H1442"/>
    <mergeCell ref="G1443:H1443"/>
    <mergeCell ref="B1445:C1445"/>
    <mergeCell ref="G1445:H1445"/>
    <mergeCell ref="B1446:C1446"/>
    <mergeCell ref="G1446:H1446"/>
    <mergeCell ref="C1438:G1438"/>
    <mergeCell ref="B1441:C1441"/>
    <mergeCell ref="G1441:H1441"/>
    <mergeCell ref="E1424:H1424"/>
    <mergeCell ref="E1425:G1425"/>
    <mergeCell ref="E1426:G1426"/>
    <mergeCell ref="E63:G63"/>
    <mergeCell ref="E64:H64"/>
    <mergeCell ref="F1493:H1493"/>
    <mergeCell ref="F1503:I1503"/>
    <mergeCell ref="F1504:I1504"/>
    <mergeCell ref="E25:H25"/>
    <mergeCell ref="E26:G26"/>
    <mergeCell ref="E27:G27"/>
    <mergeCell ref="E28:G28"/>
    <mergeCell ref="E29:G29"/>
    <mergeCell ref="E30:H30"/>
    <mergeCell ref="E59:H59"/>
    <mergeCell ref="G1487:H1487"/>
    <mergeCell ref="B1489:C1489"/>
    <mergeCell ref="G1489:H1489"/>
    <mergeCell ref="B1490:C1490"/>
    <mergeCell ref="G1490:H1490"/>
    <mergeCell ref="B1477:C1477"/>
    <mergeCell ref="G1477:H1477"/>
    <mergeCell ref="G1478:H1478"/>
    <mergeCell ref="G1491:H1491"/>
    <mergeCell ref="B1482:C1482"/>
    <mergeCell ref="G1482:H1482"/>
    <mergeCell ref="G1483:H1483"/>
    <mergeCell ref="B1485:C1485"/>
    <mergeCell ref="G1485:H1485"/>
    <mergeCell ref="B1486:C1486"/>
    <mergeCell ref="G1486:H1486"/>
    <mergeCell ref="B1480:C1480"/>
    <mergeCell ref="G1480:H1480"/>
    <mergeCell ref="B1481:C1481"/>
    <mergeCell ref="G1481:H1481"/>
    <mergeCell ref="E307:G307"/>
    <mergeCell ref="E308:G308"/>
    <mergeCell ref="E309:H309"/>
    <mergeCell ref="E481:G481"/>
    <mergeCell ref="E410:G410"/>
    <mergeCell ref="E411:G411"/>
    <mergeCell ref="E237:G237"/>
    <mergeCell ref="E238:G238"/>
    <mergeCell ref="E239:H239"/>
    <mergeCell ref="E269:H269"/>
    <mergeCell ref="E270:G270"/>
    <mergeCell ref="E271:G271"/>
    <mergeCell ref="G262:H262"/>
    <mergeCell ref="E167:G167"/>
    <mergeCell ref="E168:G168"/>
    <mergeCell ref="E169:H169"/>
    <mergeCell ref="E199:H199"/>
    <mergeCell ref="E200:G200"/>
    <mergeCell ref="E201:G201"/>
    <mergeCell ref="G196:H196"/>
    <mergeCell ref="E97:G97"/>
    <mergeCell ref="E98:G98"/>
    <mergeCell ref="E99:H99"/>
    <mergeCell ref="E129:H129"/>
    <mergeCell ref="E130:G130"/>
    <mergeCell ref="E131:G131"/>
    <mergeCell ref="F128:H128"/>
    <mergeCell ref="G116:H116"/>
    <mergeCell ref="G122:H122"/>
    <mergeCell ref="G297:H297"/>
    <mergeCell ref="F268:H268"/>
    <mergeCell ref="F278:I278"/>
    <mergeCell ref="F279:I279"/>
    <mergeCell ref="B281:G282"/>
    <mergeCell ref="C283:G283"/>
    <mergeCell ref="B286:C286"/>
    <mergeCell ref="G286:H286"/>
    <mergeCell ref="E272:G272"/>
    <mergeCell ref="E273:G273"/>
    <mergeCell ref="E274:H274"/>
    <mergeCell ref="E447:G447"/>
    <mergeCell ref="E448:G448"/>
    <mergeCell ref="E449:H449"/>
    <mergeCell ref="E479:H479"/>
    <mergeCell ref="E480:G480"/>
    <mergeCell ref="E377:G377"/>
    <mergeCell ref="E378:G378"/>
    <mergeCell ref="E379:H379"/>
    <mergeCell ref="E409:H409"/>
    <mergeCell ref="E339:H339"/>
    <mergeCell ref="E340:G340"/>
    <mergeCell ref="E343:G343"/>
    <mergeCell ref="F478:H478"/>
    <mergeCell ref="G437:H437"/>
    <mergeCell ref="F408:H408"/>
    <mergeCell ref="F418:I418"/>
    <mergeCell ref="F419:I419"/>
    <mergeCell ref="B421:G422"/>
    <mergeCell ref="C423:G423"/>
    <mergeCell ref="B426:C426"/>
    <mergeCell ref="G426:H426"/>
    <mergeCell ref="E412:G412"/>
    <mergeCell ref="E413:G413"/>
    <mergeCell ref="E414:H414"/>
    <mergeCell ref="G402:H402"/>
    <mergeCell ref="B404:C404"/>
    <mergeCell ref="G404:H404"/>
    <mergeCell ref="B405:C405"/>
    <mergeCell ref="G405:H405"/>
    <mergeCell ref="E657:G657"/>
    <mergeCell ref="E658:G658"/>
    <mergeCell ref="E659:H659"/>
    <mergeCell ref="E689:H689"/>
    <mergeCell ref="E690:G690"/>
    <mergeCell ref="E691:G691"/>
    <mergeCell ref="G682:H682"/>
    <mergeCell ref="F688:H688"/>
    <mergeCell ref="G686:H686"/>
    <mergeCell ref="E587:G587"/>
    <mergeCell ref="E588:G588"/>
    <mergeCell ref="E589:H589"/>
    <mergeCell ref="E619:H619"/>
    <mergeCell ref="E620:G620"/>
    <mergeCell ref="E621:G621"/>
    <mergeCell ref="E517:G517"/>
    <mergeCell ref="E518:G518"/>
    <mergeCell ref="E519:H519"/>
    <mergeCell ref="E549:H549"/>
    <mergeCell ref="E550:G550"/>
    <mergeCell ref="E551:G551"/>
    <mergeCell ref="G544:H544"/>
    <mergeCell ref="F653:H653"/>
    <mergeCell ref="F663:I663"/>
    <mergeCell ref="F664:I664"/>
    <mergeCell ref="B666:G667"/>
    <mergeCell ref="C668:G668"/>
    <mergeCell ref="B671:C671"/>
    <mergeCell ref="G671:H671"/>
    <mergeCell ref="E654:H654"/>
    <mergeCell ref="E655:G655"/>
    <mergeCell ref="E656:G656"/>
    <mergeCell ref="G647:H647"/>
    <mergeCell ref="B649:C649"/>
    <mergeCell ref="G649:H649"/>
    <mergeCell ref="E867:G867"/>
    <mergeCell ref="E868:G868"/>
    <mergeCell ref="E869:H869"/>
    <mergeCell ref="E727:G727"/>
    <mergeCell ref="E728:G728"/>
    <mergeCell ref="E729:H729"/>
    <mergeCell ref="E759:H759"/>
    <mergeCell ref="E900:G900"/>
    <mergeCell ref="E901:G901"/>
    <mergeCell ref="E797:G797"/>
    <mergeCell ref="E798:G798"/>
    <mergeCell ref="E799:H799"/>
    <mergeCell ref="E829:H829"/>
    <mergeCell ref="E830:G830"/>
    <mergeCell ref="E831:G831"/>
    <mergeCell ref="G846:H846"/>
    <mergeCell ref="E832:G832"/>
    <mergeCell ref="E760:G760"/>
    <mergeCell ref="E761:G761"/>
    <mergeCell ref="F898:H898"/>
    <mergeCell ref="G857:H857"/>
    <mergeCell ref="F828:H828"/>
    <mergeCell ref="F838:I838"/>
    <mergeCell ref="F839:I839"/>
    <mergeCell ref="B841:G842"/>
    <mergeCell ref="C843:G843"/>
    <mergeCell ref="B846:C846"/>
    <mergeCell ref="E833:G833"/>
    <mergeCell ref="E834:H834"/>
    <mergeCell ref="G822:H822"/>
    <mergeCell ref="B824:C824"/>
    <mergeCell ref="E1077:G1077"/>
    <mergeCell ref="E1078:G1078"/>
    <mergeCell ref="E937:G937"/>
    <mergeCell ref="E938:G938"/>
    <mergeCell ref="E939:H939"/>
    <mergeCell ref="E969:H969"/>
    <mergeCell ref="E1079:H1079"/>
    <mergeCell ref="E1109:H1109"/>
    <mergeCell ref="E1110:G1110"/>
    <mergeCell ref="E1111:G1111"/>
    <mergeCell ref="E1007:G1007"/>
    <mergeCell ref="E1008:G1008"/>
    <mergeCell ref="E1009:H1009"/>
    <mergeCell ref="E1039:H1039"/>
    <mergeCell ref="E1040:G1040"/>
    <mergeCell ref="E1041:G1041"/>
    <mergeCell ref="E970:G970"/>
    <mergeCell ref="E971:G971"/>
    <mergeCell ref="G1102:H1102"/>
    <mergeCell ref="F1073:H1073"/>
    <mergeCell ref="F1083:I1083"/>
    <mergeCell ref="F1084:I1084"/>
    <mergeCell ref="B1086:G1087"/>
    <mergeCell ref="C1088:G1088"/>
    <mergeCell ref="B1091:C1091"/>
    <mergeCell ref="G1091:H1091"/>
    <mergeCell ref="E1074:H1074"/>
    <mergeCell ref="E1075:G1075"/>
    <mergeCell ref="E1076:G1076"/>
    <mergeCell ref="G1067:H1067"/>
    <mergeCell ref="B1069:C1069"/>
    <mergeCell ref="G1069:H1069"/>
    <mergeCell ref="B1070:C1070"/>
    <mergeCell ref="G1070:H1070"/>
    <mergeCell ref="G1071:H1071"/>
    <mergeCell ref="E1287:G1287"/>
    <mergeCell ref="E1288:G1288"/>
    <mergeCell ref="E1289:H1289"/>
    <mergeCell ref="E1319:H1319"/>
    <mergeCell ref="E1320:G1320"/>
    <mergeCell ref="E1321:G1321"/>
    <mergeCell ref="F1318:H1318"/>
    <mergeCell ref="E1217:G1217"/>
    <mergeCell ref="E1218:G1218"/>
    <mergeCell ref="E1219:H1219"/>
    <mergeCell ref="E1249:H1249"/>
    <mergeCell ref="E1250:G1250"/>
    <mergeCell ref="E1251:G1251"/>
    <mergeCell ref="G1241:H1241"/>
    <mergeCell ref="G1244:H1244"/>
    <mergeCell ref="E1147:G1147"/>
    <mergeCell ref="E1148:G1148"/>
    <mergeCell ref="E1149:H1149"/>
    <mergeCell ref="E1179:H1179"/>
    <mergeCell ref="E1180:G1180"/>
    <mergeCell ref="E1181:G1181"/>
    <mergeCell ref="F1178:H1178"/>
    <mergeCell ref="G1166:H1166"/>
    <mergeCell ref="G1172:H1172"/>
    <mergeCell ref="G1277:H1277"/>
    <mergeCell ref="F1248:H1248"/>
    <mergeCell ref="F1258:I1258"/>
    <mergeCell ref="F1259:I1259"/>
    <mergeCell ref="B1261:G1262"/>
    <mergeCell ref="C1263:G1263"/>
    <mergeCell ref="B1266:C1266"/>
    <mergeCell ref="G1266:H1266"/>
    <mergeCell ref="E1252:G1252"/>
    <mergeCell ref="E1253:G1253"/>
    <mergeCell ref="E1254:H1254"/>
    <mergeCell ref="G1242:H1242"/>
    <mergeCell ref="B1244:C1244"/>
    <mergeCell ref="E1494:H1494"/>
    <mergeCell ref="E1495:G1495"/>
    <mergeCell ref="E1496:G1496"/>
    <mergeCell ref="E1357:G1357"/>
    <mergeCell ref="E1358:G1358"/>
    <mergeCell ref="E1359:H1359"/>
    <mergeCell ref="E1389:H1389"/>
    <mergeCell ref="E1497:G1497"/>
    <mergeCell ref="E1498:G1498"/>
    <mergeCell ref="E1499:H1499"/>
    <mergeCell ref="E1427:G1427"/>
    <mergeCell ref="E1428:G1428"/>
    <mergeCell ref="E1429:H1429"/>
    <mergeCell ref="E1459:H1459"/>
    <mergeCell ref="E1460:G1460"/>
    <mergeCell ref="E1461:G1461"/>
    <mergeCell ref="C1473:G1473"/>
    <mergeCell ref="E1390:G1390"/>
    <mergeCell ref="E1391:G1391"/>
    <mergeCell ref="F1458:H1458"/>
    <mergeCell ref="F1468:I1468"/>
    <mergeCell ref="F1469:I1469"/>
    <mergeCell ref="B1471:G1472"/>
    <mergeCell ref="F1423:H1423"/>
    <mergeCell ref="F1433:I1433"/>
    <mergeCell ref="F1434:I1434"/>
    <mergeCell ref="B1436:G1437"/>
    <mergeCell ref="B1476:C1476"/>
    <mergeCell ref="G1476:H1476"/>
    <mergeCell ref="E1462:G1462"/>
    <mergeCell ref="E1463:G1463"/>
    <mergeCell ref="E1464:H1464"/>
    <mergeCell ref="G1452:H1452"/>
    <mergeCell ref="B1454:C1454"/>
    <mergeCell ref="G1454:H1454"/>
    <mergeCell ref="B1455:C1455"/>
    <mergeCell ref="G1455:H1455"/>
  </mergeCells>
  <printOptions horizontalCentered="1"/>
  <pageMargins left="0.39370078740157483" right="0.39370078740157483" top="1.3779527559055118" bottom="0.19685039370078741" header="0.31496062992125984" footer="0.31496062992125984"/>
  <pageSetup scale="82" fitToHeight="0" orientation="portrait" r:id="rId1"/>
  <rowBreaks count="42" manualBreakCount="42">
    <brk id="34" min="1" max="8" man="1"/>
    <brk id="69" min="1" max="8" man="1"/>
    <brk id="104" min="1" max="8" man="1"/>
    <brk id="139" min="1" max="8" man="1"/>
    <brk id="174" min="1" max="8" man="1"/>
    <brk id="209" min="1" max="8" man="1"/>
    <brk id="244" min="1" max="8" man="1"/>
    <brk id="279" min="1" max="8" man="1"/>
    <brk id="314" min="1" max="8" man="1"/>
    <brk id="349" min="1" max="8" man="1"/>
    <brk id="384" min="1" max="8" man="1"/>
    <brk id="419" min="1" max="8" man="1"/>
    <brk id="454" min="1" max="8" man="1"/>
    <brk id="489" min="1" max="8" man="1"/>
    <brk id="524" min="1" max="8" man="1"/>
    <brk id="559" min="1" max="8" man="1"/>
    <brk id="594" min="1" max="8" man="1"/>
    <brk id="629" min="1" max="8" man="1"/>
    <brk id="664" min="1" max="8" man="1"/>
    <brk id="699" min="1" max="8" man="1"/>
    <brk id="734" min="1" max="8" man="1"/>
    <brk id="769" min="1" max="8" man="1"/>
    <brk id="804" min="1" max="8" man="1"/>
    <brk id="839" min="1" max="8" man="1"/>
    <brk id="874" min="1" max="8" man="1"/>
    <brk id="909" min="1" max="8" man="1"/>
    <brk id="944" min="1" max="8" man="1"/>
    <brk id="979" min="1" max="8" man="1"/>
    <brk id="1014" min="1" max="8" man="1"/>
    <brk id="1049" min="1" max="8" man="1"/>
    <brk id="1084" min="1" max="8" man="1"/>
    <brk id="1119" min="1" max="8" man="1"/>
    <brk id="1154" min="1" max="8" man="1"/>
    <brk id="1189" min="1" max="8" man="1"/>
    <brk id="1224" min="1" max="8" man="1"/>
    <brk id="1259" min="1" max="8" man="1"/>
    <brk id="1294" min="1" max="8" man="1"/>
    <brk id="1329" min="1" max="8" man="1"/>
    <brk id="1364" min="1" max="8" man="1"/>
    <brk id="1399" min="1" max="8" man="1"/>
    <brk id="1434" min="1" max="8" man="1"/>
    <brk id="1469" min="1" max="8"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16</vt:i4>
      </vt:variant>
      <vt:variant>
        <vt:lpstr>Rangos con nombre</vt:lpstr>
      </vt:variant>
      <vt:variant>
        <vt:i4>16</vt:i4>
      </vt:variant>
    </vt:vector>
  </HeadingPairs>
  <TitlesOfParts>
    <vt:vector size="32" baseType="lpstr">
      <vt:lpstr>1 PRELIMINARES</vt:lpstr>
      <vt:lpstr>2 HIDROSANITARIOS</vt:lpstr>
      <vt:lpstr>3.1 ELEC</vt:lpstr>
      <vt:lpstr>3.2 SEGURIDAD</vt:lpstr>
      <vt:lpstr>3.3 VENTILACION</vt:lpstr>
      <vt:lpstr>3.4 CABINAS</vt:lpstr>
      <vt:lpstr>3,5 VOZ Y DATOS</vt:lpstr>
      <vt:lpstr>4 MUROS</vt:lpstr>
      <vt:lpstr>5 PISOS</vt:lpstr>
      <vt:lpstr>6 CUBIERTAS</vt:lpstr>
      <vt:lpstr>7 CIELORRASOS</vt:lpstr>
      <vt:lpstr>8 IMPERMEABILIZACION</vt:lpstr>
      <vt:lpstr>9 METALICOS</vt:lpstr>
      <vt:lpstr>10 PINTURAS</vt:lpstr>
      <vt:lpstr>11 ALUMINIO Y VIDRIOS</vt:lpstr>
      <vt:lpstr>12 MOBILIARIO</vt:lpstr>
      <vt:lpstr>'1 PRELIMINARES'!Área_de_impresión</vt:lpstr>
      <vt:lpstr>'10 PINTURAS'!Área_de_impresión</vt:lpstr>
      <vt:lpstr>'11 ALUMINIO Y VIDRIOS'!Área_de_impresión</vt:lpstr>
      <vt:lpstr>'12 MOBILIARIO'!Área_de_impresión</vt:lpstr>
      <vt:lpstr>'2 HIDROSANITARIOS'!Área_de_impresión</vt:lpstr>
      <vt:lpstr>'3,5 VOZ Y DATOS'!Área_de_impresión</vt:lpstr>
      <vt:lpstr>'3.1 ELEC'!Área_de_impresión</vt:lpstr>
      <vt:lpstr>'3.2 SEGURIDAD'!Área_de_impresión</vt:lpstr>
      <vt:lpstr>'3.3 VENTILACION'!Área_de_impresión</vt:lpstr>
      <vt:lpstr>'3.4 CABINAS'!Área_de_impresión</vt:lpstr>
      <vt:lpstr>'4 MUROS'!Área_de_impresión</vt:lpstr>
      <vt:lpstr>'5 PISOS'!Área_de_impresión</vt:lpstr>
      <vt:lpstr>'6 CUBIERTAS'!Área_de_impresión</vt:lpstr>
      <vt:lpstr>'7 CIELORRASOS'!Área_de_impresión</vt:lpstr>
      <vt:lpstr>'8 IMPERMEABILIZACION'!Área_de_impresión</vt:lpstr>
      <vt:lpstr>'9 METALICOS'!Área_de_impresión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Jose David Barbosa Osorio</dc:creator>
  <cp:lastModifiedBy>Jose David Barbosa Osorio</cp:lastModifiedBy>
  <dcterms:created xsi:type="dcterms:W3CDTF">2026-05-26T16:18:08Z</dcterms:created>
  <dcterms:modified xsi:type="dcterms:W3CDTF">2026-05-26T16:55:05Z</dcterms:modified>
</cp:coreProperties>
</file>