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ivanl\Downloads\"/>
    </mc:Choice>
  </mc:AlternateContent>
  <xr:revisionPtr revIDLastSave="0" documentId="13_ncr:1_{9FBF1F51-36EB-4D43-9AF8-DE83CF73117E}" xr6:coauthVersionLast="47" xr6:coauthVersionMax="47" xr10:uidLastSave="{00000000-0000-0000-0000-000000000000}"/>
  <bookViews>
    <workbookView xWindow="-108" yWindow="-108" windowWidth="23256" windowHeight="12456" xr2:uid="{BF2EC7D7-3320-41C8-9B76-B187AA55EC5B}"/>
  </bookViews>
  <sheets>
    <sheet name="BALANCE v3" sheetId="1" r:id="rId1"/>
  </sheet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[0]!ERR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0">#REF!</definedName>
    <definedName name="_____ane7">#REF!</definedName>
    <definedName name="_____ane8" localSheetId="0">#REF!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#REF!</definedName>
    <definedName name="_____OCD1">#REF!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0">#REF!</definedName>
    <definedName name="____ane7">#REF!</definedName>
    <definedName name="____ane8" localSheetId="0">#REF!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0">#REF!</definedName>
    <definedName name="___ane7">#REF!</definedName>
    <definedName name="___ane8" localSheetId="0">#REF!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0">#REF!</definedName>
    <definedName name="__ane7">#REF!</definedName>
    <definedName name="__ane8" localSheetId="0">#REF!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[0]!ERR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0">#REF!</definedName>
    <definedName name="_ane7">#REF!</definedName>
    <definedName name="_ane8" localSheetId="0">#REF!</definedName>
    <definedName name="_ane8">#REF!</definedName>
    <definedName name="_APU221">#REF!</definedName>
    <definedName name="_APU465" localSheetId="0">#REF!</definedName>
    <definedName name="_APU465">#REF!</definedName>
    <definedName name="_Atp2">#REF!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'BALANCE v3'!$B$1:$M$732</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1">#REF!</definedName>
    <definedName name="A_impresión_IM">#REF!</definedName>
    <definedName name="A18A200">#REF!</definedName>
    <definedName name="a2a" hidden="1">{"TAB1",#N/A,TRUE,"GENERAL";"TAB2",#N/A,TRUE,"GENERAL";"TAB3",#N/A,TRUE,"GENERAL";"TAB4",#N/A,TRUE,"GENERAL";"TAB5",#N/A,TRUE,"GENERAL"}</definedName>
    <definedName name="aa">[0]!ERR</definedName>
    <definedName name="AAA">[0]!ERR</definedName>
    <definedName name="aaaaaa">#REF!</definedName>
    <definedName name="aaaaas" hidden="1">{"TAB1",#N/A,TRUE,"GENERAL";"TAB2",#N/A,TRUE,"GENERAL";"TAB3",#N/A,TRUE,"GENERAL";"TAB4",#N/A,TRUE,"GENERAL";"TAB5",#N/A,TRUE,"GENERAL"}</definedName>
    <definedName name="AAC">#REF!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sc1" localSheetId="0">#REF!</definedName>
    <definedName name="absc1">#REF!</definedName>
    <definedName name="ac">#REF!</definedName>
    <definedName name="ACCESANDWPOL2">"['file:///D:/Users/Marcia/Documents/ALCALDIA/ejemplos%20apus/COTIZACION%20PROVEEDORES%20APUS%20SENA%202020.xlsx'#$MATERIALES.$O$163]"</definedName>
    <definedName name="ACCESFIJAC">"['file:///D:/Users/Marcia/Documents/ALCALDIA/ejemplos%20apus/COTIZACION%20PROVEEDORES%20APUS%20SENA%202020.xlsx'#$MATERIALES.$O$42]"</definedName>
    <definedName name="ACCESFIJACINOX">"['file:///D:/Users/Marcia/Documents/ALCALDIA/ejemplos%20apus/COTIZACION%20PROVEEDORES%20APUS%20SENA%202020.xlsx'#$MATERIALES.$O$135]"</definedName>
    <definedName name="AccessDatabase" hidden="1">"C:\C-314\VOLUMENES\volfin4.mdb"</definedName>
    <definedName name="ACCESYFIJDIV">"['file:///D:/Users/Marcia/Documents/ALCALDIA/ejemplos%20apus/COTIZACION%20PROVEEDORES%20APUS%20SENA%202020.xlsx'#$MATERIALES.$O$133]"</definedName>
    <definedName name="ACERO60000PSI">"['file:///D:/Users/Marcia/Documents/ALCALDIA/ejemplos%20apus/COTIZACION%20PROVEEDORES%20APUS%20SENA%202020.xlsx'#$MATERIALES.$O$20]"</definedName>
    <definedName name="ACEROA36">"['file:///D:/Users/Marcia/Documents/ALCALDIA/ejemplos%20apus/COTIZACION%20PROVEEDORES%20APUS%20SENA%202020.xlsx'#$MATERIALES.$O$25]"</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#REF!</definedName>
    <definedName name="ADAPT">"['file:///D:/Users/Marcia/Documents/ALCALDIA/ejemplos%20apus/COTIZACION%20PROVEEDORES%20APUS%20SENA%202020.xlsx'#$MATERIALES.$O$55]"</definedName>
    <definedName name="ADAPTMACHO">"['file:///D:/Users/Marcia/Documents/ALCALDIA/ejemplos%20apus/COTIZACION%20PROVEEDORES%20APUS%20SENA%202020.xlsx'#$MATERIALES.$O$60]"</definedName>
    <definedName name="adasd">#REF!</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0">#REF!</definedName>
    <definedName name="adoc1">#REF!</definedName>
    <definedName name="ADOC125" localSheetId="0">#REF!</definedName>
    <definedName name="ADOC125">#REF!</definedName>
    <definedName name="adoq" localSheetId="0">#REF!</definedName>
    <definedName name="adoq">#REF!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UA">"['file:///D:/Users/Marcia/Documents/ALCALDIA/ejemplos%20apus/COTIZACION%20PROVEEDORES%20APUS%20SENA%202020.xlsx'#$MATERIALES.$O$126]"</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AMB.N18">"['file:///D:/Users/Marcia/Documents/ALCALDIA/ejemplos%20apus/COTIZACION%20PROVEEDORES%20APUS%20SENA%202020.xlsx'#$MATERIALES.$O$21]"</definedName>
    <definedName name="ALAMBCOBR">"['file:///D:/Users/Marcia/Documents/ALCALDIA/ejemplos%20apus/COTIZACION%20PROVEEDORES%20APUS%20SENA%202020.xlsx'#$MATERIALES.$O$34]"</definedName>
    <definedName name="alc" localSheetId="0">#REF!</definedName>
    <definedName name="alc">#REF!</definedName>
    <definedName name="AlcanceProyecto">#REF!</definedName>
    <definedName name="ALM">#REF!</definedName>
    <definedName name="ALTO">#REF!</definedName>
    <definedName name="Amount">#REF!</definedName>
    <definedName name="ANCLAJE">#REF!</definedName>
    <definedName name="AND">#REF!</definedName>
    <definedName name="ANDAMIO">"['file:///D:/Users/Marcia/Documents/ALCALDIA/ejemplos%20apus/COTIZACION%20PROVEEDORES%20APUS%20SENA%202020.xlsx'#$EQUIPOS.$L$9]"</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1X1">"['file:///D:/Users/Marcia/Documents/ALCALDIA/ejemplos%20apus/COTIZACION%20PROVEEDORES%20APUS%20SENA%202020.xlsx'#$MATERIALES.$O$168]"</definedName>
    <definedName name="Antic">#REF!</definedName>
    <definedName name="ANTICIPO">#REF!</definedName>
    <definedName name="ANTICORR">"['file:///D:/Users/Marcia/Documents/ALCALDIA/ejemplos%20apus/COTIZACION%20PROVEEDORES%20APUS%20SENA%202020.xlsx'#$MATERIALES.$O$24]"</definedName>
    <definedName name="ANTISOL">"['file:///D:/Users/Marcia/Documents/ALCALDIA/ejemplos%20apus/COTIZACION%20PROVEEDORES%20APUS%20SENA%202020.xlsx'#$MATERIALES.$O$14]"</definedName>
    <definedName name="AÑO">#REF!</definedName>
    <definedName name="AÑOWUIE">#REF!</definedName>
    <definedName name="apaiy">#REF!</definedName>
    <definedName name="APELLIDOS">#REF!</definedName>
    <definedName name="API">#REF!</definedName>
    <definedName name="APU" localSheetId="0">#REF!</definedName>
    <definedName name="APU">#REF!</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'BALANCE v3'!$A$1:$U$753</definedName>
    <definedName name="_xlnm.Print_Area">#REF!</definedName>
    <definedName name="AreaLimpiar">#REF!,#REF!,#REF!,#REF!,#REF!,#REF!,#REF!,#REF!,#REF!,#REF!</definedName>
    <definedName name="Areatotal">#REF!</definedName>
    <definedName name="Aref">#REF!</definedName>
    <definedName name="ARENALAV">"['file:///D:/Users/Marcia/Documents/ALCALDIA/ejemplos%20apus/COTIZACION%20PROVEEDORES%20APUS%20SENA%202020.xlsx'#$MATERIALES.$O$154]"</definedName>
    <definedName name="armuve">[0]!ERR</definedName>
    <definedName name="ARP">#REF!</definedName>
    <definedName name="ARS">#REF!</definedName>
    <definedName name="as">[0]!ERR</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#REF!</definedName>
    <definedName name="BALDOSAGRAN">"['file:///D:/Users/Marcia/Documents/ALCALDIA/ejemplos%20apus/COTIZACION%20PROVEEDORES%20APUS%20SENA%202020.xlsx'#$MATERIALES.$O$128]"</definedName>
    <definedName name="Base">#REF!</definedName>
    <definedName name="Base_datos_IM">#REF!</definedName>
    <definedName name="base1">#REF!</definedName>
    <definedName name="base2">#REF!</definedName>
    <definedName name="basedatos">#REF!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ISAGRA3">"['file:///D:/Users/Marcia/Documents/ALCALDIA/ejemplos%20apus/COTIZACION%20PROVEEDORES%20APUS%20SENA%202020.xlsx'#$MATERIALES.$O$144]"</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5">"['file:///D:/Users/Marcia/Documents/ALCALDIA/ejemplos%20apus/COTIZACION%20PROVEEDORES%20APUS%20SENA%202020.xlsx'#$MATERIALES.$O$108]"</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ombas">#REF!</definedName>
    <definedName name="BONO">#REF!</definedName>
    <definedName name="BOQUILLACHORR">"['file:///D:/Users/Marcia/Documents/ALCALDIA/ejemplos%20apus/COTIZACION%20PROVEEDORES%20APUS%20SENA%202020.xlsx'#$MATERIALES.$O$98]"</definedName>
    <definedName name="BOQUPISO">"['file:///D:/Users/Marcia/Documents/ALCALDIA/ejemplos%20apus/COTIZACION%20PROVEEDORES%20APUS%20SENA%202020.xlsx'#$MATERIALES.$O$130]"</definedName>
    <definedName name="BORDER1">#REF!</definedName>
    <definedName name="BORDET">#REF!</definedName>
    <definedName name="BORSHE">#REF!</definedName>
    <definedName name="BORSUM">#REF!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RIDAS3">"['file:///D:/Users/Marcia/Documents/ALCALDIA/ejemplos%20apus/COTIZACION%20PROVEEDORES%20APUS%20SENA%202020.xlsx'#$MATERIALES.$O$72]"</definedName>
    <definedName name="bsb" hidden="1">{"via1",#N/A,TRUE,"general";"via2",#N/A,TRUE,"general";"via3",#N/A,TRUE,"general"}</definedName>
    <definedName name="bspoi" hidden="1">{"TAB1",#N/A,TRUE,"GENERAL";"TAB2",#N/A,TRUE,"GENERAL";"TAB3",#N/A,TRUE,"GENERAL";"TAB4",#N/A,TRUE,"GENERAL";"TAB5",#N/A,TRUE,"GENERAL"}</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BLEALUM">"['file:///D:/Users/Marcia/Documents/ALCALDIA/ejemplos%20apus/COTIZACION%20PROVEEDORES%20APUS%20SENA%202020.xlsx'#$MATERIALES.$O$43]"</definedName>
    <definedName name="CABLECOBR">"['file:///D:/Users/Marcia/Documents/ALCALDIA/ejemplos%20apus/COTIZACION%20PROVEEDORES%20APUS%20SENA%202020.xlsx'#$MATERIALES.$O$35]"</definedName>
    <definedName name="CABLECOBRE">"['file:///D:/Users/Marcia/Documents/ALCALDIA/ejemplos%20apus/COTIZACION%20PROVEEDORES%20APUS%20SENA%202020.xlsx'#$MATERIALES.$O$27]"</definedName>
    <definedName name="CABLENNCAUCH">"['file:///D:/Users/Marcia/Documents/ALCALDIA/ejemplos%20apus/COTIZACION%20PROVEEDORES%20APUS%20SENA%202020.xlsx'#$MATERIALES.$O$47]"</definedName>
    <definedName name="CAJAOCTOG">"['file:///D:/Users/Marcia/Documents/ALCALDIA/ejemplos%20apus/COTIZACION%20PROVEEDORES%20APUS%20SENA%202020.xlsx'#$MATERIALES.$O$36]"</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IONFVR">"['file:///D:/Users/Marcia/Documents/ALCALDIA/ejemplos%20apus/COTIZACION%20PROVEEDORES%20APUS%20SENA%202020.xlsx'#$EQUIPOS.$L$10]"</definedName>
    <definedName name="CAMPO">#REF!</definedName>
    <definedName name="CANALBLANC">"['file:///D:/Users/Marcia/Documents/ALCALDIA/ejemplos%20apus/COTIZACION%20PROVEEDORES%20APUS%20SENA%202020.xlsx'#$MATERIALES.$O$110]"</definedName>
    <definedName name="CANMET">"['file:///D:/Users/Marcia/Documents/ALCALDIA/ejemplos%20apus/COTIZACION%20PROVEEDORES%20APUS%20SENA%202020.xlsx'#$MATERIALES.$O$39]"</definedName>
    <definedName name="CANT">#REF!</definedName>
    <definedName name="cantidad">#REF!,#REF!,#REF!,#REF!,#REF!,#REF!,#REF!,#REF!,#REF!,#REF!,#REF!,#REF!,#REF!,#REF!,#REF!,#REF!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cdc" hidden="1">{"via1",#N/A,TRUE,"general";"via2",#N/A,TRUE,"general";"via3",#N/A,TRUE,"general"}</definedName>
    <definedName name="CDctrl">#REF!</definedName>
    <definedName name="CDE">#REF!</definedName>
    <definedName name="cdfgrtfd" hidden="1">#REF!</definedName>
    <definedName name="ceerf" hidden="1">{"TAB1",#N/A,TRUE,"GENERAL";"TAB2",#N/A,TRUE,"GENERAL";"TAB3",#N/A,TRUE,"GENERAL";"TAB4",#N/A,TRUE,"GENERAL";"TAB5",#N/A,TRUE,"GENERAL"}</definedName>
    <definedName name="CELDA25A">"['file:///D:/Users/Marcia/Documents/ALCALDIA/ejemplos%20apus/COTIZACION%20PROVEEDORES%20APUS%20SENA%202020.xlsx'#$MATERIALES.$O$37]"</definedName>
    <definedName name="CEMENTO">#REF!</definedName>
    <definedName name="CEMENTOGRIS">"['file:///D:/Users/Marcia/Documents/ALCALDIA/ejemplos%20apus/COTIZACION%20PROVEEDORES%20APUS%20SENA%202020.xlsx'#$MATERIALES.$O$155]"</definedName>
    <definedName name="CERRADURA">"['file:///D:/Users/Marcia/Documents/ALCALDIA/ejemplos%20apus/COTIZACION%20PROVEEDORES%20APUS%20SENA%202020.xlsx'#$MATERIALES.$O$141]"</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NTA250">"['file:///D:/Users/Marcia/Documents/ALCALDIA/ejemplos%20apus/COTIZACION%20PROVEEDORES%20APUS%20SENA%202020.xlsx'#$MATERIALES.$O$111]"</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901.2">"['file:///D:/Users/Marcia/Documents/ALCALDIA/ejemplos%20apus/COTIZACION%20PROVEEDORES%20APUS%20SENA%202020.xlsx'#$MATERIALES.$O$56]"</definedName>
    <definedName name="CODO903.4">"['file:///D:/Users/Marcia/Documents/ALCALDIA/ejemplos%20apus/COTIZACION%20PROVEEDORES%20APUS%20SENA%202020.xlsx'#$MATERIALES.$O$62]"</definedName>
    <definedName name="CODO90PVC4">"['file:///D:/Users/Marcia/Documents/ALCALDIA/ejemplos%20apus/COTIZACION%20PROVEEDORES%20APUS%20SENA%202020.xlsx'#$MATERIALES.$O$71]"</definedName>
    <definedName name="CODO90SANIT2">"['file:///D:/Users/Marcia/Documents/ALCALDIA/ejemplos%20apus/COTIZACION%20PROVEEDORES%20APUS%20SENA%202020.xlsx'#$MATERIALES.$O$65]"</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CR.AN01">"#ref!materiales!#REF!"</definedName>
    <definedName name="CONCR.AN02">"#ref!materiales!#REF!"</definedName>
    <definedName name="CONCR.AN03">"#ref!materiales!#REF!"</definedName>
    <definedName name="CONCR.AN04">"#ref!materiales!#REF!"</definedName>
    <definedName name="CONDULETA">"['file:///D:/Users/Marcia/Documents/ALCALDIA/ejemplos%20apus/COTIZACION%20PROVEEDORES%20APUS%20SENA%202020.xlsx'#$MATERIALES.$O$44]"</definedName>
    <definedName name="CONECTUB">"['file:///D:/Users/Marcia/Documents/ALCALDIA/ejemplos%20apus/COTIZACION%20PROVEEDORES%20APUS%20SENA%202020.xlsx'#$MATERIALES.$O$28]"</definedName>
    <definedName name="ConseqCat">0</definedName>
    <definedName name="ConseqForMitRisk">3</definedName>
    <definedName name="CONT">#REF!</definedName>
    <definedName name="Contratante">#REF!</definedName>
    <definedName name="CONTRATO">#REF!</definedName>
    <definedName name="COPIA">[0]!ERR</definedName>
    <definedName name="COPIA1">#REF!</definedName>
    <definedName name="COPIA2">#REF!</definedName>
    <definedName name="copiao4">[0]!ERR</definedName>
    <definedName name="corri">[0]!ERR</definedName>
    <definedName name="COSTO_FRENTE">#REF!</definedName>
    <definedName name="costo2" hidden="1">#REF!</definedName>
    <definedName name="COSTODIRECTO">#REF!</definedName>
    <definedName name="COSTOS">#REF!</definedName>
    <definedName name="CRISTALLAM">"['file:///D:/Users/Marcia/Documents/ALCALDIA/ejemplos%20apus/COTIZACION%20PROVEEDORES%20APUS%20SENA%202020.xlsx'#$MATERIALES.$O$138]"</definedName>
    <definedName name="CRISTALTEMP">"['file:///D:/Users/Marcia/Documents/ALCALDIA/ejemplos%20apus/COTIZACION%20PROVEEDORES%20APUS%20SENA%202020.xlsx'#$MATERIALES.$O$139]"</definedName>
    <definedName name="CRISTTEMPL6">"['file:///D:/Users/Marcia/Documents/ALCALDIA/ejemplos%20apus/COTIZACION%20PROVEEDORES%20APUS%20SENA%202020.xlsx'#$MATERIALES.$O$142]"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ADAA">"['file:///D:/Users/Marcia/Documents/ALCALDIA/ejemplos%20apus/COTIZACION%20PROVEEDORES%20APUS%20SENA%202020.xlsx'#$'MANO DE OBRA'.$J$5]"</definedName>
    <definedName name="CUADBB">"['file:///D:/Users/Marcia/Documents/ALCALDIA/ejemplos%20apus/COTIZACION%20PROVEEDORES%20APUS%20SENA%202020.xlsx'#$'MANO DE OBRA'.$J$6]"</definedName>
    <definedName name="CUADCC">"['file:///D:/Users/Marcia/Documents/ALCALDIA/ejemplos%20apus/COTIZACION%20PROVEEDORES%20APUS%20SENA%202020.xlsx'#$'MANO DE OBRA'.$J$7]"</definedName>
    <definedName name="CUADDD">"['file:///D:/Users/Marcia/Documents/ALCALDIA/ejemplos%20apus/COTIZACION%20PROVEEDORES%20APUS%20SENA%202020.xlsx'#$'MANO DE OBRA'.$J$8]"</definedName>
    <definedName name="CUADFF">"['file:///D:/Users/Marcia/Documents/ALCALDIA/ejemplos%20apus/COTIZACION%20PROVEEDORES%20APUS%20SENA%202020.xlsx'#$'MANO DE OBRA'.$J$10]"</definedName>
    <definedName name="CUADHH">"['file:///D:/Users/Marcia/Documents/ALCALDIA/ejemplos%20apus/COTIZACION%20PROVEEDORES%20APUS%20SENA%202020.xlsx'#$'MANO DE OBRA'.$J$13]"</definedName>
    <definedName name="CUADII">"['file:///D:/Users/Marcia/Documents/ALCALDIA/ejemplos%20apus/COTIZACION%20PROVEEDORES%20APUS%20SENA%202020.xlsx'#$'MANO DE OBRA'.$J$14]"</definedName>
    <definedName name="CUAL">[0]!ERR</definedName>
    <definedName name="CUBIERTATPSANDW">"['file:///D:/Users/Marcia/Documents/ALCALDIA/ejemplos%20apus/COTIZACION%20PROVEEDORES%20APUS%20SENA%202020.xlsx'#$MATERIALES.$O$162]"</definedName>
    <definedName name="CUBS">#REF!</definedName>
    <definedName name="CUNET" hidden="1">{"via1",#N/A,TRUE,"general";"via2",#N/A,TRUE,"general";"via3",#N/A,TRUE,"general"}</definedName>
    <definedName name="Customize" localSheetId="0">#REF!</definedName>
    <definedName name="Customize">#REF!</definedName>
    <definedName name="cv">#REF!</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GAGSINC">"['file:///D:/Users/Marcia/Documents/ALCALDIA/ejemplos%20apus/COTIZACION%20PROVEEDORES%20APUS%20SENA%202020.xlsx'#$MATERIALES.$O$75]"</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EP.PH">"['file:///D:/Users/Marcia/Documents/ALCALDIA/ejemplos%20apus/COTIZACION%20PROVEEDORES%20APUS%20SENA%202020.xlsx'#$MATERIALES.$O$8]"</definedName>
    <definedName name="DISOLVENTE">"['file:///D:/Users/Marcia/Documents/ALCALDIA/ejemplos%20apus/COTIZACION%20PROVEEDORES%20APUS%20SENA%202020.xlsx'#$MATERIALES.$O$156]"</definedName>
    <definedName name="display_area_2">#REF!</definedName>
    <definedName name="DIVISPAN">"['file:///D:/Users/Marcia/Documents/ALCALDIA/ejemplos%20apus/COTIZACION%20PROVEEDORES%20APUS%20SENA%202020.xlsx'#$MATERIALES.$O$132]"</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hidden="1">{"via1",#N/A,TRUE,"general";"via2",#N/A,TRUE,"general";"via3",#N/A,TRUE,"general"}</definedName>
    <definedName name="DUCTOTDP">"['file:///D:/Users/Marcia/Documents/ALCALDIA/ejemplos%20apus/COTIZACION%20PROVEEDORES%20APUS%20SENA%202020.xlsx'#$MATERIALES.$O$49]"</definedName>
    <definedName name="DUERMIENTE">"['file:///D:/Users/Marcia/Documents/ALCALDIA/ejemplos%20apus/COTIZACION%20PROVEEDORES%20APUS%20SENA%202020.xlsx'#$MATERIALES.$O$9]"</definedName>
    <definedName name="dxfgg" hidden="1">{"via1",#N/A,TRUE,"general";"via2",#N/A,TRUE,"general";"via3",#N/A,TRUE,"general"}</definedName>
    <definedName name="E">#REF!</definedName>
    <definedName name="e3e33" hidden="1">{"via1",#N/A,TRUE,"general";"via2",#N/A,TRUE,"general";"via3",#N/A,TRUE,"general"}</definedName>
    <definedName name="ECP">#REF!</definedName>
    <definedName name="ECP1_1">#REF!</definedName>
    <definedName name="ECP1_1_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#REF!</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#REF!</definedName>
    <definedName name="EQ.SOLDADURA">"['file:///D:/Users/Marcia/Documents/ALCALDIA/ejemplos%20apus/COTIZACION%20PROVEEDORES%20APUS%20SENA%202020.xlsx'#$EQUIPOS.$L$11]"</definedName>
    <definedName name="equipo">#REF!</definedName>
    <definedName name="EQUIPO1">#REF!</definedName>
    <definedName name="Equipos">#REF!</definedName>
    <definedName name="EQUIPOS1">#REF!</definedName>
    <definedName name="eqw" hidden="1">{"via1",#N/A,TRUE,"general";"via2",#N/A,TRUE,"general";"via3",#N/A,TRUE,"general"}</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MALTE">"['file:///D:/Users/Marcia/Documents/ALCALDIA/ejemplos%20apus/COTIZACION%20PROVEEDORES%20APUS%20SENA%202020.xlsx'#$MATERIALES.$O$10]"</definedName>
    <definedName name="ESPE">#REF!</definedName>
    <definedName name="ESPECIFICACION">#REF!</definedName>
    <definedName name="Especificación">#REF!</definedName>
    <definedName name="ESTA">#REF!</definedName>
    <definedName name="Estados">#REF!</definedName>
    <definedName name="Estimate_Factor">1</definedName>
    <definedName name="ESTOPA">"['file:///D:/Users/Marcia/Documents/ALCALDIA/ejemplos%20apus/COTIZACION%20PROVEEDORES%20APUS%20SENA%202020.xlsx'#$MATERIALES.$O$120]"</definedName>
    <definedName name="ESTRAE">#REF!</definedName>
    <definedName name="ESTRU">#REF!</definedName>
    <definedName name="ESTRUCTURA" hidden="1">{#N/A,#N/A,TRUE,"INGENIERIA";#N/A,#N/A,TRUE,"COMPRAS";#N/A,#N/A,TRUE,"DIRECCION";#N/A,#N/A,TRUE,"RESUMEN"}</definedName>
    <definedName name="ESTRUCTURAS">#REF!</definedName>
    <definedName name="ESTUCOPLAST">"['file:///D:/Users/Marcia/Documents/ALCALDIA/ejemplos%20apus/COTIZACION%20PROVEEDORES%20APUS%20SENA%202020.xlsx'#$MATERIALES.$O$118]"</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0">#REF!</definedName>
    <definedName name="FareWellStmnt">#REF!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0">#REF!</definedName>
    <definedName name="FinePrint">#REF!</definedName>
    <definedName name="FLUXOMETRO">"['file:///D:/Users/Marcia/Documents/ALCALDIA/ejemplos%20apus/COTIZACION%20PROVEEDORES%20APUS%20SENA%202020.xlsx'#$MATERIALES.$O$74]"</definedName>
    <definedName name="FM">1.18</definedName>
    <definedName name="fnic">#REF!</definedName>
    <definedName name="FO">1.32</definedName>
    <definedName name="FORDESCR">#REF!</definedName>
    <definedName name="FORM_C3">#REF!</definedName>
    <definedName name="FORMALETERÍAEST">"['file:///D:/Users/Marcia/Documents/ALCALDIA/ejemplos%20apus/COTIZACION%20PROVEEDORES%20APUS%20SENA%202020.xlsx'#$EQUIPOS.$L$6]"</definedName>
    <definedName name="FORMOLT">#REF!</definedName>
    <definedName name="formularioCantidades">#REF!</definedName>
    <definedName name="FORSHE">#REF!</definedName>
    <definedName name="FORUNMIS">#REF!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BLAM">"['file:///D:/Users/Marcia/Documents/ALCALDIA/ejemplos%20apus/COTIZACION%20PROVEEDORES%20APUS%20SENA%202020.xlsx'#$MATERIALES.$O$100]"</definedName>
    <definedName name="GAJ">#REF!</definedName>
    <definedName name="GAS">#REF!</definedName>
    <definedName name="GASPROPANO">"['file:///D:/Users/Marcia/Documents/ALCALDIA/ejemplos%20apus/COTIZACION%20PROVEEDORES%20APUS%20SENA%202020.xlsx'#$MATERIALES.$O$165]"</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FIL5">"['file:///D:/Users/Marcia/Documents/ALCALDIA/ejemplos%20apus/COTIZACION%20PROVEEDORES%20APUS%20SENA%202020.xlsx'#$MATERIALES.$O$107]"</definedName>
    <definedName name="GRAPA">"['file:///D:/Users/Marcia/Documents/ALCALDIA/ejemplos%20apus/COTIZACION%20PROVEEDORES%20APUS%20SENA%202020.xlsx'#$MATERIALES.$O$17]"</definedName>
    <definedName name="GRAVILLA">"['file:///D:/Users/Marcia/Documents/ALCALDIA/ejemplos%20apus/COTIZACION%20PROVEEDORES%20APUS%20SENA%202020.xlsx'#$MATERIALES.$O$157]"</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ÍA">"['file:///D:/Users/Marcia/Documents/ALCALDIA/ejemplos%20apus/COTIZACION%20PROVEEDORES%20APUS%20SENA%202020.xlsx'#$MATERIALES.$O$54]"</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 hidden="1">{"via1",#N/A,TRUE,"general";"via2",#N/A,TRUE,"general";"via3",#N/A,TRUE,"general"}</definedName>
    <definedName name="HACHAPICO">"['file:///D:/Users/Marcia/Documents/ALCALDIA/ejemplos%20apus/COTIZACION%20PROVEEDORES%20APUS%20SENA%202020.xlsx'#$MATERIALES.$O$101]"</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#REF!</definedName>
    <definedName name="HIDE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#REF!</definedName>
    <definedName name="icbf">#REF!</definedName>
    <definedName name="Icct">#REF!</definedName>
    <definedName name="ICOPOR">"['file:///D:/Users/Marcia/Documents/ALCALDIA/ejemplos%20apus/COTIZACION%20PROVEEDORES%20APUS%20SENA%202020.xlsx'#$MATERIALES.$O$16]"</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RUP">"['file:///D:/Users/Marcia/Documents/ALCALDIA/ejemplos%20apus/COTIZACION%20PROVEEDORES%20APUS%20SENA%202020.xlsx'#$MATERIALES.$O$46]"</definedName>
    <definedName name="Interventor">#REF!</definedName>
    <definedName name="IntVal">#REF!</definedName>
    <definedName name="INV_11">#REF!</definedName>
    <definedName name="INV_Payments" localSheetId="0">#REF!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TVALV">"['file:///D:/Users/Marcia/Documents/ALCALDIA/ejemplos%20apus/COTIZACION%20PROVEEDORES%20APUS%20SENA%202020.xlsx'#$MATERIALES.$O$83]"</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DRILLTOLET">"['file:///D:/Users/Marcia/Documents/ALCALDIA/ejemplos%20apus/COTIZACION%20PROVEEDORES%20APUS%20SENA%202020.xlsx'#$MATERIALES.$O$172]"</definedName>
    <definedName name="LAF">#REF!</definedName>
    <definedName name="lame" hidden="1">#REF!</definedName>
    <definedName name="LAMINA3">"['file:///D:/Users/Marcia/Documents/ALCALDIA/ejemplos%20apus/COTIZACION%20PROVEEDORES%20APUS%20SENA%202020.xlsx'#$MATERIALES.$O$146]"</definedName>
    <definedName name="LAMINACAL18">"['file:///D:/Users/Marcia/Documents/ALCALDIA/ejemplos%20apus/COTIZACION%20PROVEEDORES%20APUS%20SENA%202020.xlsx'#$MATERIALES.$O$145]"</definedName>
    <definedName name="LAMINAGALV22">"['file:///D:/Users/Marcia/Documents/ALCALDIA/ejemplos%20apus/COTIZACION%20PROVEEDORES%20APUS%20SENA%202020.xlsx'#$MATERIALES.$O$166]"</definedName>
    <definedName name="LAMINASUPBP10">"['file:///D:/Users/Marcia/Documents/ALCALDIA/ejemplos%20apus/COTIZACION%20PROVEEDORES%20APUS%20SENA%202020.xlsx'#$MATERIALES.$O$169]"</definedName>
    <definedName name="LAMPARAHERM">"['file:///D:/Users/Marcia/Documents/ALCALDIA/ejemplos%20apus/COTIZACION%20PROVEEDORES%20APUS%20SENA%202020.xlsx'#$MATERIALES.$O$30]"</definedName>
    <definedName name="LANODO">#REF!</definedName>
    <definedName name="LANODOFT">#REF!</definedName>
    <definedName name="Last_Row">#N/A</definedName>
    <definedName name="lb">#REF!</definedName>
    <definedName name="ld">#REF!</definedName>
    <definedName name="Libro1_Hoja1_Lista">#REF!</definedName>
    <definedName name="LICITACION">#REF!</definedName>
    <definedName name="LIJA">"['file:///D:/Users/Marcia/Documents/ALCALDIA/ejemplos%20apus/COTIZACION%20PROVEEDORES%20APUS%20SENA%202020.xlsx'#$MATERIALES.$O$112]"</definedName>
    <definedName name="LIMPPVC1.4">"['file:///D:/Users/Marcia/Documents/ALCALDIA/ejemplos%20apus/COTIZACION%20PROVEEDORES%20APUS%20SENA%202020.xlsx'#$MATERIALES.$O$86]"</definedName>
    <definedName name="LINEA">#REF!</definedName>
    <definedName name="ListaCantidad">#REF!</definedName>
    <definedName name="Listado">#REF!</definedName>
    <definedName name="Listado1">#REF!</definedName>
    <definedName name="ListaItem">#REF!</definedName>
    <definedName name="ListaUni">#REF!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AVESPANNER">"['file:///D:/Users/Marcia/Documents/ALCALDIA/ejemplos%20apus/COTIZACION%20PROVEEDORES%20APUS%20SENA%202020.xlsx'#$MATERIALES.$O$102]"</definedName>
    <definedName name="LLL">#REF!</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#REF!</definedName>
    <definedName name="LOCA">#REF!</definedName>
    <definedName name="LOCA1" localSheetId="0">#REF!</definedName>
    <definedName name="LOCA1">#REF!</definedName>
    <definedName name="LOCALIZACION_Y_REPLANTEO">#REF!</definedName>
    <definedName name="LOCTIGAS">"['file:///D:/Users/Marcia/Documents/ALCALDIA/ejemplos%20apus/COTIZACION%20PROVEEDORES%20APUS%20SENA%202020.xlsx'#$MATERIALES.$O$79]"</definedName>
    <definedName name="LOGO">[0]!ERR</definedName>
    <definedName name="lolol" hidden="1">{"TAB1",#N/A,TRUE,"GENERAL";"TAB2",#N/A,TRUE,"GENERAL";"TAB3",#N/A,TRUE,"GENERAL";"TAB4",#N/A,TRUE,"GENERAL";"TAB5",#N/A,TRUE,"GENERAL"}</definedName>
    <definedName name="LONA">"['file:///D:/Users/Marcia/Documents/ALCALDIA/ejemplos%20apus/COTIZACION%20PROVEEDORES%20APUS%20SENA%202020.xlsx'#$MATERIALES.$O$7]"</definedName>
    <definedName name="Longitud">#REF!</definedName>
    <definedName name="lp">#REF!</definedName>
    <definedName name="lplpl" hidden="1">{"via1",#N/A,TRUE,"general";"via2",#N/A,TRUE,"general";"via3",#N/A,TRUE,"general"}</definedName>
    <definedName name="lt">#REF!</definedName>
    <definedName name="LUBRICANTE">"['file:///D:/Users/Marcia/Documents/ALCALDIA/ejemplos%20apus/COTIZACION%20PROVEEDORES%20APUS%20SENA%202020.xlsx'#$MATERIALES.$O$87]"</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DERA">"['file:///D:/Users/Marcia/Documents/ALCALDIA/ejemplos%20apus/COTIZACION%20PROVEEDORES%20APUS%20SENA%202020.xlsx'#$MATERIALES.$O$6]"</definedName>
    <definedName name="mafdsf" hidden="1">{"via1",#N/A,TRUE,"general";"via2",#N/A,TRUE,"general";"via3",#N/A,TRUE,"general"}</definedName>
    <definedName name="MALLAELC">"['file:///D:/Users/Marcia/Documents/ALCALDIA/ejemplos%20apus/COTIZACION%20PROVEEDORES%20APUS%20SENA%202020.xlsx'#$MATERIALES.$O$22]"</definedName>
    <definedName name="MANIJATUB96">"['file:///D:/Users/Marcia/Documents/ALCALDIA/ejemplos%20apus/COTIZACION%20PROVEEDORES%20APUS%20SENA%202020.xlsx'#$MATERIALES.$O$147]"</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#REF!</definedName>
    <definedName name="mar">#REF!</definedName>
    <definedName name="MARCO_H">#REF!</definedName>
    <definedName name="MARCOYTAPA60">"['file:///D:/Users/Marcia/Documents/ALCALDIA/ejemplos%20apus/COTIZACION%20PROVEEDORES%20APUS%20SENA%202020.xlsx'#$MATERIALES.$O$173]"</definedName>
    <definedName name="MARCOYTAPA80">"['file:///D:/Users/Marcia/Documents/ALCALDIA/ejemplos%20apus/COTIZACION%20PROVEEDORES%20APUS%20SENA%202020.xlsx'#$MATERIALES.$O$174]"</definedName>
    <definedName name="marina">#REF!</definedName>
    <definedName name="MASILGRIS">"['file:///D:/Users/Marcia/Documents/ALCALDIA/ejemplos%20apus/COTIZACION%20PROVEEDORES%20APUS%20SENA%202020.xlsx'#$MATERIALES.$O$40]"</definedName>
    <definedName name="MASILLA5G">"['file:///D:/Users/Marcia/Documents/ALCALDIA/ejemplos%20apus/COTIZACION%20PROVEEDORES%20APUS%20SENA%202020.xlsx'#$MATERIALES.$O$113]"</definedName>
    <definedName name="masor" hidden="1">{"via1",#N/A,TRUE,"general";"via2",#N/A,TRUE,"general";"via3",#N/A,TRUE,"general"}</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#REF!</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SONAC">"['file:///D:/Users/Marcia/Documents/ALCALDIA/ejemplos%20apus/COTIZACION%20PROVEEDORES%20APUS%20SENA%202020.xlsx'#$MATERIALES.$O$134]"</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#REF!</definedName>
    <definedName name="Módulo3.anexo1">#REF!</definedName>
    <definedName name="Módulo3.anexo10" localSheetId="0">#REF!</definedName>
    <definedName name="Módulo3.anexo10">#REF!</definedName>
    <definedName name="Módulo3.anexo11" localSheetId="0">#REF!</definedName>
    <definedName name="Módulo3.anexo11">#REF!</definedName>
    <definedName name="Módulo3.anexo12" localSheetId="0">#REF!</definedName>
    <definedName name="Módulo3.anexo12">#REF!</definedName>
    <definedName name="Módulo3.anexo3" localSheetId="0">#REF!</definedName>
    <definedName name="Módulo3.anexo3">#REF!</definedName>
    <definedName name="Módulo3.anexo4" localSheetId="0">#REF!</definedName>
    <definedName name="Módulo3.anexo4">#REF!</definedName>
    <definedName name="Módulo3.anexo5" localSheetId="0">#REF!</definedName>
    <definedName name="Módulo3.anexo5">#REF!</definedName>
    <definedName name="Módulo3.anexo6" localSheetId="0">#REF!</definedName>
    <definedName name="Módulo3.anexo6">#REF!</definedName>
    <definedName name="Módulo8.anexo16" localSheetId="0">#REF!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ORTEROAN05">"['file:///D:/Users/Marcia/Documents/ALCALDIA/ejemplos%20apus/COTIZACION%20PROVEEDORES%20APUS%20SENA%202020.xlsx'#$MATERIALES.$O$127]"</definedName>
    <definedName name="MORTEROAN06">"['file:///D:/Users/Marcia/Documents/ALCALDIA/ejemplos%20apus/COTIZACION%20PROVEEDORES%20APUS%20SENA%202020.xlsx'#$MATERIALES.$O$124]"</definedName>
    <definedName name="MORTEROAN07">"['file:///D:/Users/Marcia/Documents/ALCALDIA/ejemplos%20apus/COTIZACION%20PROVEEDORES%20APUS%20SENA%202020.xlsx'#$MATERIALES.$O$109]"</definedName>
    <definedName name="MOTOBOMBACONCR">"['file:///D:/Users/Marcia/Documents/ALCALDIA/ejemplos%20apus/COTIZACION%20PROVEEDORES%20APUS%20SENA%202020.xlsx'#$EQUIPOS.$L$7]"</definedName>
    <definedName name="MRLART">#REF!</definedName>
    <definedName name="MRSUPDET">#REF!</definedName>
    <definedName name="Mtz_Avance">#REF!</definedName>
    <definedName name="Mv">#REF!</definedName>
    <definedName name="n" hidden="1">{"via1",#N/A,TRUE,"general";"via2",#N/A,TRUE,"general";"via3",#N/A,TRUE,"general"}</definedName>
    <definedName name="Nada" localSheetId="0">#REF!</definedName>
    <definedName name="Nada">#REF!</definedName>
    <definedName name="Nafta_2">#REF!</definedName>
    <definedName name="Nafta2">#REF!</definedName>
    <definedName name="Nafta3">#REF!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#REF!,#REF!,#REF!,#REF!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#REF!</definedName>
    <definedName name="ObjetivoProyecto">#REF!</definedName>
    <definedName name="Obra">#REF!</definedName>
    <definedName name="obras" hidden="1">#REF!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MEGACAL26">"['file:///D:/Users/Marcia/Documents/ALCALDIA/ejemplos%20apus/COTIZACION%20PROVEEDORES%20APUS%20SENA%202020.xlsx'#$MATERIALES.$O$171]"</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INAL">"['file:///D:/Users/Marcia/Documents/ALCALDIA/ejemplos%20apus/COTIZACION%20PROVEEDORES%20APUS%20SENA%202020.xlsx'#$MATERIALES.$O$73]"</definedName>
    <definedName name="OROZCO" hidden="1">#REF!</definedName>
    <definedName name="otros">#REF!</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NEL25W">"['file:///D:/Users/Marcia/Documents/ALCALDIA/ejemplos%20apus/COTIZACION%20PROVEEDORES%20APUS%20SENA%202020.xlsx'#$MATERIALES.$O$26]"</definedName>
    <definedName name="PANEL48W">"['file:///D:/Users/Marcia/Documents/ALCALDIA/ejemplos%20apus/COTIZACION%20PROVEEDORES%20APUS%20SENA%202020.xlsx'#$MATERIALES.$O$31]"</definedName>
    <definedName name="PARALB6">"['file:///D:/Users/Marcia/Documents/ALCALDIA/ejemplos%20apus/COTIZACION%20PROVEEDORES%20APUS%20SENA%202020.xlsx'#$MATERIALES.$O$114]"</definedName>
    <definedName name="Parametro_Peso">#REF!</definedName>
    <definedName name="PASADORGAT">"['file:///D:/Users/Marcia/Documents/ALCALDIA/ejemplos%20apus/COTIZACION%20PROVEEDORES%20APUS%20SENA%202020.xlsx'#$MATERIALES.$O$148]"</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b">#REF!</definedName>
    <definedName name="Pd">#REF!</definedName>
    <definedName name="PEGACOR">"['file:///D:/Users/Marcia/Documents/ALCALDIA/ejemplos%20apus/COTIZACION%20PROVEEDORES%20APUS%20SENA%202020.xlsx'#$MATERIALES.$O$131]"</definedName>
    <definedName name="PEPE">[0]!ERR</definedName>
    <definedName name="PERFILERIA">"['file:///D:/Users/Marcia/Documents/ALCALDIA/ejemplos%20apus/COTIZACION%20PROVEEDORES%20APUS%20SENA%202020.xlsx'#$MATERIALES.$O$137]"</definedName>
    <definedName name="PERFILERIALUMFIJ">"['file:///D:/Users/Marcia/Documents/ALCALDIA/ejemplos%20apus/COTIZACION%20PROVEEDORES%20APUS%20SENA%202020.xlsx'#$MATERIALES.$O$140]"</definedName>
    <definedName name="PERFILPUERTAS">"['file:///D:/Users/Marcia/Documents/ALCALDIA/ejemplos%20apus/COTIZACION%20PROVEEDORES%20APUS%20SENA%202020.xlsx'#$MATERIALES.$O$143]"</definedName>
    <definedName name="Periodo">#REF!</definedName>
    <definedName name="PeriodoPago">#REF!</definedName>
    <definedName name="PeriodoRepago">#REF!</definedName>
    <definedName name="PeriodoRepagoCCP">#REF!</definedName>
    <definedName name="phed">#REF!</definedName>
    <definedName name="phen">#REF!</definedName>
    <definedName name="PIED.RAJ">"#ref!materiales!#REF!"</definedName>
    <definedName name="Pindis">#REF!</definedName>
    <definedName name="pint">#REF!</definedName>
    <definedName name="pintura">#REF!</definedName>
    <definedName name="PINTURABLNC">"['file:///D:/Users/Marcia/Documents/ALCALDIA/ejemplos%20apus/COTIZACION%20PROVEEDORES%20APUS%20SENA%202020.xlsx'#$MATERIALES.$O$122]"</definedName>
    <definedName name="PINTURAELCTS">"['file:///D:/Users/Marcia/Documents/ALCALDIA/ejemplos%20apus/COTIZACION%20PROVEEDORES%20APUS%20SENA%202020.xlsx'#$MATERIALES.$O$149]"</definedName>
    <definedName name="PINTURAKRZ">"['file:///D:/Users/Marcia/Documents/ALCALDIA/ejemplos%20apus/COTIZACION%20PROVEEDORES%20APUS%20SENA%202020.xlsx'#$MATERIALES.$O$119]"</definedName>
    <definedName name="pintyura">#REF!</definedName>
    <definedName name="PIP">#REF!</definedName>
    <definedName name="Piscinas">#REF!</definedName>
    <definedName name="PISOPIZ45X45">"['file:///D:/Users/Marcia/Documents/ALCALDIA/ejemplos%20apus/COTIZACION%20PROVEEDORES%20APUS%20SENA%202020.xlsx'#$MATERIALES.$O$129]"</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SUPRBOARD">"['file:///D:/Users/Marcia/Documents/ALCALDIA/ejemplos%20apus/COTIZACION%20PROVEEDORES%20APUS%20SENA%202020.xlsx'#$MATERIALES.$O$115]"</definedName>
    <definedName name="PLAD" hidden="1">{"TAB1",#N/A,TRUE,"GENERAL";"TAB2",#N/A,TRUE,"GENERAL";"TAB3",#N/A,TRUE,"GENERAL";"TAB4",#N/A,TRUE,"GENERAL";"TAB5",#N/A,TRUE,"GENERAL"}</definedName>
    <definedName name="Platinas">#REF!</definedName>
    <definedName name="PLATINCAL3.16">"['file:///D:/Users/Marcia/Documents/ALCALDIA/ejemplos%20apus/COTIZACION%20PROVEEDORES%20APUS%20SENA%202020.xlsx'#$MATERIALES.$O$150]"</definedName>
    <definedName name="Plazo">#REF!</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[0]!ERR</definedName>
    <definedName name="Proponente">#REF!</definedName>
    <definedName name="PRUEBA" localSheetId="0">#REF!</definedName>
    <definedName name="PRUEBA">#REF!</definedName>
    <definedName name="prueba1" localSheetId="0">#REF!</definedName>
    <definedName name="prueba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LIDORA">"['file:///D:/Users/Marcia/Documents/ALCALDIA/ejemplos%20apus/COTIZACION%20PROVEEDORES%20APUS%20SENA%202020.xlsx'#$EQUIPOS.$L$12]"</definedName>
    <definedName name="PUNTILLA">"['file:///D:/Users/Marcia/Documents/ALCALDIA/ejemplos%20apus/COTIZACION%20PROVEEDORES%20APUS%20SENA%202020.xlsx'#$MATERIALES.$O$5]"</definedName>
    <definedName name="PUNTILLA2.5">"['file:///D:/Users/Marcia/Documents/ALCALDIA/ejemplos%20apus/COTIZACION%20PROVEEDORES%20APUS%20SENA%202020.xlsx'#$MATERIALES.$O$11]"</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#REF!</definedName>
    <definedName name="qqqqqw" hidden="1">{"via1",#N/A,TRUE,"general";"via2",#N/A,TRUE,"general";"via3",#N/A,TRUE,"general"}</definedName>
    <definedName name="QS">#REF!</definedName>
    <definedName name="Qt">#REF!</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NURADORA">"['file:///D:/Users/Marcia/Documents/ALCALDIA/ejemplos%20apus/COTIZACION%20PROVEEDORES%20APUS%20SENA%202020.xlsx'#$EQUIPOS.$L$13]"</definedName>
    <definedName name="Rates">#REF!</definedName>
    <definedName name="RD">#REF!</definedName>
    <definedName name="rdq">#REF!</definedName>
    <definedName name="Reactores">#REF!</definedName>
    <definedName name="Recall_2">#REF!</definedName>
    <definedName name="Recall_3">#REF!</definedName>
    <definedName name="RECEBOB200">"['file:///D:/Users/Marcia/Documents/ALCALDIA/ejemplos%20apus/COTIZACION%20PROVEEDORES%20APUS%20SENA%202020.xlsx'#$MATERIALES.$O$13]"</definedName>
    <definedName name="RECEBOB400">"['file:///D:/Users/Marcia/Documents/ALCALDIA/ejemplos%20apus/COTIZACION%20PROVEEDORES%20APUS%20SENA%202020.xlsx'#$MATERIALES.$O$12]"</definedName>
    <definedName name="Recorder">#REF!</definedName>
    <definedName name="recursos">#REF!</definedName>
    <definedName name="rege" hidden="1">{"TAB1",#N/A,TRUE,"GENERAL";"TAB2",#N/A,TRUE,"GENERAL";"TAB3",#N/A,TRUE,"GENERAL";"TAB4",#N/A,TRUE,"GENERAL";"TAB5",#N/A,TRUE,"GENERAL"}</definedName>
    <definedName name="REGIMEN_CONTRAT">#REF!</definedName>
    <definedName name="REGIONAL">#REF!</definedName>
    <definedName name="REGIST1.2">"['file:///D:/Users/Marcia/Documents/ALCALDIA/ejemplos%20apus/COTIZACION%20PROVEEDORES%20APUS%20SENA%202020.xlsx'#$MATERIALES.$O$95]"</definedName>
    <definedName name="REGIST3.4">"['file:///D:/Users/Marcia/Documents/ALCALDIA/ejemplos%20apus/COTIZACION%20PROVEEDORES%20APUS%20SENA%202020.xlsx'#$MATERIALES.$O$94]"</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#REF!,#REF!,#REF!,#REF!</definedName>
    <definedName name="rendimiento">#REF!</definedName>
    <definedName name="RENDIMIENTO____CARGA">#REF!</definedName>
    <definedName name="REPISA">"['file:///D:/Users/Marcia/Documents/ALCALDIA/ejemplos%20apus/COTIZACION%20PROVEEDORES%20APUS%20SENA%202020.xlsx'#$MATERIALES.$O$159]"</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ROEXC">"['file:///D:/Users/Marcia/Documents/ALCALDIA/ejemplos%20apus/COTIZACION%20PROVEEDORES%20APUS%20SENA%202020.xlsx'#$EQUIPOS.$L$21]"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#REF!</definedName>
    <definedName name="Ro">#REF!,#REF!,#REF!</definedName>
    <definedName name="RODILLOFELP9">"['file:///D:/Users/Marcia/Documents/ALCALDIA/ejemplos%20apus/COTIZACION%20PROVEEDORES%20APUS%20SENA%202020.xlsx'#$MATERIALES.$O$121]"</definedName>
    <definedName name="rr">[0]!ERR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#REF!</definedName>
    <definedName name="SALID1">#REF!</definedName>
    <definedName name="SalMinimo">#REF!</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#REF!</definedName>
    <definedName name="SERO">[0]!ERR</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FONPVC2">"['file:///D:/Users/Marcia/Documents/ALCALDIA/ejemplos%20apus/COTIZACION%20PROVEEDORES%20APUS%20SENA%202020.xlsx'#$MATERIALES.$O$67]"</definedName>
    <definedName name="SIFONPVC4">"['file:///D:/Users/Marcia/Documents/ALCALDIA/ejemplos%20apus/COTIZACION%20PROVEEDORES%20APUS%20SENA%202020.xlsx'#$MATERIALES.$O$68]"</definedName>
    <definedName name="SIKA1">"['file:///D:/Users/Marcia/Documents/ALCALDIA/ejemplos%20apus/COTIZACION%20PROVEEDORES%20APUS%20SENA%202020.xlsx'#$MATERIALES.$O$19]"</definedName>
    <definedName name="SIKAFLOOR">"['file:///D:/Users/Marcia/Documents/ALCALDIA/ejemplos%20apus/COTIZACION%20PROVEEDORES%20APUS%20SENA%202020.xlsx'#$MATERIALES.$O$125]"</definedName>
    <definedName name="SILICONATRNASP">"['file:///D:/Users/Marcia/Documents/ALCALDIA/ejemplos%20apus/COTIZACION%20PROVEEDORES%20APUS%20SENA%202020.xlsx'#$MATERIALES.$O$76]"</definedName>
    <definedName name="SINGOLO">#REF!</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DADURAEXOT">"['file:///D:/Users/Marcia/Documents/ALCALDIA/ejemplos%20apus/COTIZACION%20PROVEEDORES%20APUS%20SENA%202020.xlsx'#$MATERIALES.$O$48]"</definedName>
    <definedName name="SOLDELEC">"['file:///D:/Users/Marcia/Documents/ALCALDIA/ejemplos%20apus/COTIZACION%20PROVEEDORES%20APUS%20SENA%202020.xlsx'#$MATERIALES.$O$23]"</definedName>
    <definedName name="SOLDELECT004">"['file:///D:/Users/Marcia/Documents/ALCALDIA/ejemplos%20apus/COTIZACION%20PROVEEDORES%20APUS%20SENA%202020.xlsx'#$MATERIALES.$O$160]"</definedName>
    <definedName name="SOLDESTAÑO">"['file:///D:/Users/Marcia/Documents/ALCALDIA/ejemplos%20apus/COTIZACION%20PROVEEDORES%20APUS%20SENA%202020.xlsx'#$MATERIALES.$O$167]"</definedName>
    <definedName name="SOLDPVC">"['file:///D:/Users/Marcia/Documents/ALCALDIA/ejemplos%20apus/COTIZACION%20PROVEEDORES%20APUS%20SENA%202020.xlsx'#$MATERIALES.$O$53]"</definedName>
    <definedName name="solver_adj" localSheetId="0" hidden="1">'BALANCE v3'!$H$735</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'BALANCE v3'!$H$740</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'BALANCE v3'!$H$740</definedName>
    <definedName name="solver_pre" localSheetId="0" hidden="1">0.000001</definedName>
    <definedName name="solver_rel1" localSheetId="0" hidden="1">2</definedName>
    <definedName name="solver_rhs1" localSheetId="0" hidden="1">'BALANCE v3'!$H$741</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OPCANST">"['file:///D:/Users/Marcia/Documents/ALCALDIA/ejemplos%20apus/COTIZACION%20PROVEEDORES%20APUS%20SENA%202020.xlsx'#$MATERIALES.$O$103]"</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L.DECK">"['file:///D:/Users/Marcia/Documents/ALCALDIA/ejemplos%20apus/COTIZACION%20PROVEEDORES%20APUS%20SENA%202020.xlsx'#$MATERIALES.$O$18]"</definedName>
    <definedName name="Stock">#REF!</definedName>
    <definedName name="STONU">#REF!</definedName>
    <definedName name="STRESS_RELIEVIN">#REF!</definedName>
    <definedName name="STSUMM">#REF!</definedName>
    <definedName name="stt" hidden="1">{"via1",#N/A,TRUE,"general";"via2",#N/A,TRUE,"general";"via3",#N/A,TRUE,"general"}</definedName>
    <definedName name="SUBSUELO">#REF!</definedName>
    <definedName name="Subtotal">#REF!</definedName>
    <definedName name="SUELDO">#REF!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#REF!</definedName>
    <definedName name="t">#REF!</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#REF!</definedName>
    <definedName name="TABL.BURR">"['file:///D:/Users/Marcia/Documents/ALCALDIA/ejemplos%20apus/COTIZACION%20PROVEEDORES%20APUS%20SENA%202020.xlsx'#$MATERIALES.$O$15]"</definedName>
    <definedName name="TABLA">#REF!</definedName>
    <definedName name="tabla1">#REF!</definedName>
    <definedName name="TABLEKP">#REF!</definedName>
    <definedName name="TABLEPRI">#REF!</definedName>
    <definedName name="Tambores">#REF!</definedName>
    <definedName name="Tanques">#REF!</definedName>
    <definedName name="TAPON1.2">"['file:///D:/Users/Marcia/Documents/ALCALDIA/ejemplos%20apus/COTIZACION%20PROVEEDORES%20APUS%20SENA%202020.xlsx'#$MATERIALES.$O$57]"</definedName>
    <definedName name="TAPON3.4">"['file:///D:/Users/Marcia/Documents/ALCALDIA/ejemplos%20apus/COTIZACION%20PROVEEDORES%20APUS%20SENA%202020.xlsx'#$MATERIALES.$O$63]"</definedName>
    <definedName name="TAPONHD2">"['file:///D:/Users/Marcia/Documents/ALCALDIA/ejemplos%20apus/COTIZACION%20PROVEEDORES%20APUS%20SENA%202020.xlsx'#$MATERIALES.$O$152]"</definedName>
    <definedName name="TAPONPRUEB">"['file:///D:/Users/Marcia/Documents/ALCALDIA/ejemplos%20apus/COTIZACION%20PROVEEDORES%20APUS%20SENA%202020.xlsx'#$MATERIALES.$O$66]"</definedName>
    <definedName name="TAPONPVC4">"['file:///D:/Users/Marcia/Documents/ALCALDIA/ejemplos%20apus/COTIZACION%20PROVEEDORES%20APUS%20SENA%202020.xlsx'#$MATERIALES.$O$69]"</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AZABALTALONG">"['file:///D:/Users/Marcia/Documents/ALCALDIA/ejemplos%20apus/COTIZACION%20PROVEEDORES%20APUS%20SENA%202020.xlsx'#$MATERIALES.$O$96]"</definedName>
    <definedName name="TAZASANIT">"['file:///D:/Users/Marcia/Documents/ALCALDIA/ejemplos%20apus/COTIZACION%20PROVEEDORES%20APUS%20SENA%202020.xlsx'#$MATERIALES.$O$82]"</definedName>
    <definedName name="TB_EVENTOS_OTS_ANUAL">#REF!</definedName>
    <definedName name="tc">#REF!</definedName>
    <definedName name="tdy" hidden="1">{"TAB1",#N/A,TRUE,"GENERAL";"TAB2",#N/A,TRUE,"GENERAL";"TAB3",#N/A,TRUE,"GENERAL";"TAB4",#N/A,TRUE,"GENERAL";"TAB5",#N/A,TRUE,"GENERAL"}</definedName>
    <definedName name="TEFLON">"['file:///D:/Users/Marcia/Documents/ALCALDIA/ejemplos%20apus/COTIZACION%20PROVEEDORES%20APUS%20SENA%202020.xlsx'#$MATERIALES.$O$58]"</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#REF!</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 localSheetId="0">'BALANCE v3'!$5:$7</definedName>
    <definedName name="_xlnm.Print_Titles">#N/A</definedName>
    <definedName name="Títulos_a_imprimir_IM">#REF!</definedName>
    <definedName name="tk">#REF!</definedName>
    <definedName name="TK_1" hidden="1">#REF!</definedName>
    <definedName name="TKSLCI07">#REF!</definedName>
    <definedName name="tld">#REF!</definedName>
    <definedName name="TOMACORR">"['file:///D:/Users/Marcia/Documents/ALCALDIA/ejemplos%20apus/COTIZACION%20PROVEEDORES%20APUS%20SENA%202020.xlsx'#$MATERIALES.$O$51]"</definedName>
    <definedName name="TOMADOBLE">"['file:///D:/Users/Marcia/Documents/ALCALDIA/ejemplos%20apus/COTIZACION%20PROVEEDORES%20APUS%20SENA%202020.xlsx'#$MATERIALES.$O$32]"</definedName>
    <definedName name="TOMASENC">"['file:///D:/Users/Marcia/Documents/ALCALDIA/ejemplos%20apus/COTIZACION%20PROVEEDORES%20APUS%20SENA%202020.xlsx'#$MATERIALES.$O$45]"</definedName>
    <definedName name="TOPGENER">#REF!</definedName>
    <definedName name="TOPGENER1">#REF!</definedName>
    <definedName name="TOPMENU">#REF!</definedName>
    <definedName name="TOPOGRAF">"['file:///D:/Users/Marcia/Documents/ALCALDIA/ejemplos%20apus/COTIZACION%20PROVEEDORES%20APUS%20SENA%202020.xlsx'#$EQUIPOS.$L$3]"</definedName>
    <definedName name="TORN6X1">"['file:///D:/Users/Marcia/Documents/ALCALDIA/ejemplos%20apus/COTIZACION%20PROVEEDORES%20APUS%20SENA%202020.xlsx'#$MATERIALES.$O$117]"</definedName>
    <definedName name="TORNILLERIA">"['file:///D:/Users/Marcia/Documents/ALCALDIA/ejemplos%20apus/COTIZACION%20PROVEEDORES%20APUS%20SENA%202020.xlsx'#$MATERIALES.$O$136]"</definedName>
    <definedName name="TORNILLO7X7">"['file:///D:/Users/Marcia/Documents/ALCALDIA/ejemplos%20apus/COTIZACION%20PROVEEDORES%20APUS%20SENA%202020.xlsx'#$MATERIALES.$O$116]"</definedName>
    <definedName name="TORNILLOCAN">"['file:///D:/Users/Marcia/Documents/ALCALDIA/ejemplos%20apus/COTIZACION%20PROVEEDORES%20APUS%20SENA%202020.xlsx'#$MATERIALES.$O$41]"</definedName>
    <definedName name="TORNILLOS3.4">"['file:///D:/Users/Marcia/Documents/ALCALDIA/ejemplos%20apus/COTIZACION%20PROVEEDORES%20APUS%20SENA%202020.xlsx'#$MATERIALES.$O$164]"</definedName>
    <definedName name="TORNILLOSAUTOP">"['file:///D:/Users/Marcia/Documents/ALCALDIA/ejemplos%20apus/COTIZACION%20PROVEEDORES%20APUS%20SENA%202020.xlsx'#$MATERIALES.$O$161]"</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hidden="1">{"TAB1",#N/A,TRUE,"GENERAL";"TAB2",#N/A,TRUE,"GENERAL";"TAB3",#N/A,TRUE,"GENERAL";"TAB4",#N/A,TRUE,"GENERAL";"TAB5",#N/A,TRUE,"GENERAL"}</definedName>
    <definedName name="TrainSpec">#REF!</definedName>
    <definedName name="TRAMOMANG11.2">"['file:///D:/Users/Marcia/Documents/ALCALDIA/ejemplos%20apus/COTIZACION%20PROVEEDORES%20APUS%20SENA%202020.xlsx'#$MATERIALES.$O$104]"</definedName>
    <definedName name="Transmisores">#REF!</definedName>
    <definedName name="Transporte">#REF!</definedName>
    <definedName name="TRAT">#REF!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BO0.5">"['file:///D:/Users/Marcia/Documents/ALCALDIA/ejemplos%20apus/COTIZACION%20PROVEEDORES%20APUS%20SENA%202020.xlsx'#$MATERIALES.$O$33]"</definedName>
    <definedName name="TUBOAC40.2">"['file:///D:/Users/Marcia/Documents/ALCALDIA/ejemplos%20apus/COTIZACION%20PROVEEDORES%20APUS%20SENA%202020.xlsx'#$MATERIALES.$O$85]"</definedName>
    <definedName name="TUBOAC40.3">"['file:///D:/Users/Marcia/Documents/ALCALDIA/ejemplos%20apus/COTIZACION%20PROVEEDORES%20APUS%20SENA%202020.xlsx'#$MATERIALES.$O$77]"</definedName>
    <definedName name="TUBOAC40.4">"['file:///D:/Users/Marcia/Documents/ALCALDIA/ejemplos%20apus/COTIZACION%20PROVEEDORES%20APUS%20SENA%202020.xlsx'#$MATERIALES.$O$80]"</definedName>
    <definedName name="TUBOAC401.2">"['file:///D:/Users/Marcia/Documents/ALCALDIA/ejemplos%20apus/COTIZACION%20PROVEEDORES%20APUS%20SENA%202020.xlsx'#$MATERIALES.$O$81]"</definedName>
    <definedName name="TUBOAC401.4">"['file:///D:/Users/Marcia/Documents/ALCALDIA/ejemplos%20apus/COTIZACION%20PROVEEDORES%20APUS%20SENA%202020.xlsx'#$MATERIALES.$O$84]"</definedName>
    <definedName name="TUBOALCPVC8">"['file:///D:/Users/Marcia/Documents/ALCALDIA/ejemplos%20apus/COTIZACION%20PROVEEDORES%20APUS%20SENA%202020.xlsx'#$MATERIALES.$O$88]"</definedName>
    <definedName name="TUBOCONDUIT1.2">"['file:///D:/Users/Marcia/Documents/ALCALDIA/ejemplos%20apus/COTIZACION%20PROVEEDORES%20APUS%20SENA%202020.xlsx'#$MATERIALES.$O$50]"</definedName>
    <definedName name="TUBOCONDUIT3.4">"['file:///D:/Users/Marcia/Documents/ALCALDIA/ejemplos%20apus/COTIZACION%20PROVEEDORES%20APUS%20SENA%202020.xlsx'#$MATERIALES.$O$52]"</definedName>
    <definedName name="TUBOESTRUCT">"['file:///D:/Users/Marcia/Documents/ALCALDIA/ejemplos%20apus/COTIZACION%20PROVEEDORES%20APUS%20SENA%202020.xlsx'#$MATERIALES.$O$151]"</definedName>
    <definedName name="TUBOGALV2">"['file:///D:/Users/Marcia/Documents/ALCALDIA/ejemplos%20apus/COTIZACION%20PROVEEDORES%20APUS%20SENA%202020.xlsx'#$MATERIALES.$O$153]"</definedName>
    <definedName name="TUBOPCVS4">"['file:///D:/Users/Marcia/Documents/ALCALDIA/ejemplos%20apus/COTIZACION%20PROVEEDORES%20APUS%20SENA%202020.xlsx'#$MATERIALES.$O$70]"</definedName>
    <definedName name="TUBOPVC0.521">"['file:///D:/Users/Marcia/Documents/ALCALDIA/ejemplos%20apus/COTIZACION%20PROVEEDORES%20APUS%20SENA%202020.xlsx'#$MATERIALES.$O$91]"</definedName>
    <definedName name="TUBOPVC1.2">"['file:///D:/Users/Marcia/Documents/ALCALDIA/ejemplos%20apus/COTIZACION%20PROVEEDORES%20APUS%20SENA%202020.xlsx'#$MATERIALES.$O$59]"</definedName>
    <definedName name="TUBOPVC1.221">"['file:///D:/Users/Marcia/Documents/ALCALDIA/ejemplos%20apus/COTIZACION%20PROVEEDORES%20APUS%20SENA%202020.xlsx'#$MATERIALES.$O$90]"</definedName>
    <definedName name="TUBOPVC13.5">"['file:///D:/Users/Marcia/Documents/ALCALDIA/ejemplos%20apus/COTIZACION%20PROVEEDORES%20APUS%20SENA%202020.xlsx'#$MATERIALES.$O$89]"</definedName>
    <definedName name="TUBOPVC3.4">"['file:///D:/Users/Marcia/Documents/ALCALDIA/ejemplos%20apus/COTIZACION%20PROVEEDORES%20APUS%20SENA%202020.xlsx'#$MATERIALES.$O$61]"</definedName>
    <definedName name="TUBOPVCP3.21">"['file:///D:/Users/Marcia/Documents/ALCALDIA/ejemplos%20apus/COTIZACION%20PROVEEDORES%20APUS%20SENA%202020.xlsx'#$MATERIALES.$O$106]"</definedName>
    <definedName name="TUBOPVCP4.21">"['file:///D:/Users/Marcia/Documents/ALCALDIA/ejemplos%20apus/COTIZACION%20PROVEEDORES%20APUS%20SENA%202020.xlsx'#$MATERIALES.$O$105]"</definedName>
    <definedName name="TUBOPVCS2">"['file:///D:/Users/Marcia/Documents/ALCALDIA/ejemplos%20apus/COTIZACION%20PROVEEDORES%20APUS%20SENA%202020.xlsx'#$MATERIALES.$O$64]"</definedName>
    <definedName name="TUBOPVCS3">"['file:///D:/Users/Marcia/Documents/ALCALDIA/ejemplos%20apus/COTIZACION%20PROVEEDORES%20APUS%20SENA%202020.xlsx'#$MATERIALES.$O$92]"</definedName>
    <definedName name="TUBOPVCS6">"['file:///D:/Users/Marcia/Documents/ALCALDIA/ejemplos%20apus/COTIZACION%20PROVEEDORES%20APUS%20SENA%202020.xlsx'#$MATERIALES.$O$93]"</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ONHG">"['file:///D:/Users/Marcia/Documents/ALCALDIA/ejemplos%20apus/COTIZACION%20PROVEEDORES%20APUS%20SENA%202020.xlsx'#$MATERIALES.$O$78]"</definedName>
    <definedName name="UNIT">#REF!</definedName>
    <definedName name="UNITARIO">#REF!</definedName>
    <definedName name="Unitarios">#REF!</definedName>
    <definedName name="unj" hidden="1">#REF!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#REF!</definedName>
    <definedName name="UT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ALV21.2">"['file:///D:/Users/Marcia/Documents/ALCALDIA/ejemplos%20apus/COTIZACION%20PROVEEDORES%20APUS%20SENA%202020.xlsx'#$MATERIALES.$O$99]"</definedName>
    <definedName name="Válvulas">#REF!</definedName>
    <definedName name="Var">#REF!</definedName>
    <definedName name="VARCOOP5.8">"['file:///D:/Users/Marcia/Documents/ALCALDIA/ejemplos%20apus/COTIZACION%20PROVEEDORES%20APUS%20SENA%202020.xlsx'#$MATERIALES.$O$38]"</definedName>
    <definedName name="VARIACION1">#REF!</definedName>
    <definedName name="Varios">#REF!</definedName>
    <definedName name="VARR5.8">"['file:///D:/Users/Marcia/Documents/ALCALDIA/ejemplos%20apus/COTIZACION%20PROVEEDORES%20APUS%20SENA%202020.xlsx'#$MATERIALES.$O$29]"</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h">#REF!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BRADORCONCR">"['file:///D:/Users/Marcia/Documents/ALCALDIA/ejemplos%20apus/COTIZACION%20PROVEEDORES%20APUS%20SENA%202020.xlsx'#$EQUIPOS.$L$8]"</definedName>
    <definedName name="VIBROC">"['file:///D:/Users/Marcia/Documents/ALCALDIA/ejemplos%20apus/COTIZACION%20PROVEEDORES%20APUS%20SENA%202020.xlsx'#$EQUIPOS.$L$22]"</definedName>
    <definedName name="VICEP_DIRECC">#REF!</definedName>
    <definedName name="VigenciaDolares">#REF!</definedName>
    <definedName name="VigenciaPesos">#REF!</definedName>
    <definedName name="VIGFUTURA">#REF!</definedName>
    <definedName name="VIGUETA37X20">"['file:///D:/Users/Marcia/Documents/ALCALDIA/ejemplos%20apus/COTIZACION%20PROVEEDORES%20APUS%20SENA%202020.xlsx'#$MATERIALES.$O$170]"</definedName>
    <definedName name="VINILOTP1">"['file:///D:/Users/Marcia/Documents/ALCALDIA/ejemplos%20apus/COTIZACION%20PROVEEDORES%20APUS%20SENA%202020.xlsx'#$MATERIALES.$O$123]"</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6">"['file:///D:/Users/Marcia/Documents/ALCALDIA/ejemplos%20apus/COTIZACION%20PROVEEDORES%20APUS%20SENA%202020.xlsx'#$EQUIPOS.$L$4]"</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ASHPRIMER">"['file:///D:/Users/Marcia/Documents/ALCALDIA/ejemplos%20apus/COTIZACION%20PROVEEDORES%20APUS%20SENA%202020.xlsx'#$MATERIALES.$O$158]"</definedName>
    <definedName name="WB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dw">#REF!</definedName>
    <definedName name="WEF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0">#REF!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0">#REF!</definedName>
    <definedName name="Y">#REF!</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732" i="1" l="1"/>
  <c r="U727" i="1"/>
  <c r="U726" i="1"/>
  <c r="U725" i="1"/>
  <c r="U724" i="1"/>
  <c r="L731" i="1" l="1"/>
  <c r="U731" i="1" l="1"/>
  <c r="U732" i="1" s="1"/>
  <c r="Q731" i="1"/>
  <c r="U637" i="1" l="1"/>
  <c r="Q614" i="1"/>
  <c r="U150" i="1" l="1"/>
  <c r="Q721" i="1" l="1"/>
  <c r="Q720" i="1"/>
  <c r="Q719" i="1"/>
  <c r="Q718" i="1"/>
  <c r="Q717" i="1"/>
  <c r="Q716" i="1"/>
  <c r="Q715" i="1"/>
  <c r="Q712" i="1"/>
  <c r="Q711" i="1"/>
  <c r="Q710" i="1"/>
  <c r="Q709" i="1"/>
  <c r="Q708" i="1"/>
  <c r="Q707" i="1"/>
  <c r="Q706" i="1"/>
  <c r="Q705" i="1"/>
  <c r="Q704" i="1"/>
  <c r="Q703" i="1"/>
  <c r="Q702" i="1"/>
  <c r="Q701" i="1"/>
  <c r="Q700" i="1"/>
  <c r="Q699" i="1"/>
  <c r="Q698" i="1"/>
  <c r="Q697" i="1"/>
  <c r="Q696" i="1"/>
  <c r="Q695" i="1"/>
  <c r="Q693" i="1"/>
  <c r="Q691" i="1"/>
  <c r="Q690" i="1"/>
  <c r="Q689" i="1"/>
  <c r="Q685" i="1"/>
  <c r="Q684" i="1"/>
  <c r="Q683" i="1"/>
  <c r="Q682" i="1"/>
  <c r="Q681" i="1"/>
  <c r="Q680" i="1"/>
  <c r="Q679" i="1"/>
  <c r="Q676" i="1"/>
  <c r="Q675" i="1"/>
  <c r="Q674" i="1"/>
  <c r="Q673" i="1"/>
  <c r="Q672" i="1"/>
  <c r="Q671" i="1"/>
  <c r="Q670" i="1"/>
  <c r="Q669" i="1"/>
  <c r="Q666" i="1"/>
  <c r="Q665" i="1"/>
  <c r="Q664" i="1"/>
  <c r="Q663" i="1"/>
  <c r="Q662" i="1"/>
  <c r="Q661" i="1"/>
  <c r="Q660" i="1"/>
  <c r="Q659" i="1"/>
  <c r="Q658" i="1"/>
  <c r="Q657" i="1"/>
  <c r="Q656" i="1"/>
  <c r="Q653" i="1"/>
  <c r="Q652" i="1"/>
  <c r="Q651" i="1"/>
  <c r="Q650" i="1"/>
  <c r="Q649" i="1"/>
  <c r="Q648" i="1"/>
  <c r="Q647" i="1"/>
  <c r="Q646" i="1"/>
  <c r="Q645" i="1"/>
  <c r="Q644" i="1"/>
  <c r="Q643" i="1"/>
  <c r="Q642" i="1"/>
  <c r="Q637" i="1"/>
  <c r="Q636" i="1"/>
  <c r="Q635" i="1"/>
  <c r="Q634" i="1"/>
  <c r="Q633" i="1"/>
  <c r="Q632" i="1"/>
  <c r="Q631" i="1"/>
  <c r="Q630" i="1"/>
  <c r="Q629" i="1"/>
  <c r="Q626" i="1"/>
  <c r="Q625" i="1"/>
  <c r="Q624" i="1"/>
  <c r="Q623" i="1"/>
  <c r="Q622" i="1"/>
  <c r="Q621" i="1"/>
  <c r="Q620" i="1"/>
  <c r="Q619" i="1"/>
  <c r="Q618" i="1"/>
  <c r="Q613" i="1"/>
  <c r="Q612" i="1"/>
  <c r="Q611" i="1"/>
  <c r="Q610" i="1"/>
  <c r="Q609" i="1"/>
  <c r="Q608" i="1"/>
  <c r="Q605" i="1"/>
  <c r="Q604" i="1"/>
  <c r="Q603" i="1"/>
  <c r="Q602" i="1"/>
  <c r="Q601" i="1"/>
  <c r="Q598" i="1"/>
  <c r="Q597" i="1"/>
  <c r="Q596" i="1"/>
  <c r="Q595" i="1"/>
  <c r="Q594" i="1"/>
  <c r="Q593" i="1"/>
  <c r="Q592" i="1"/>
  <c r="Q591" i="1"/>
  <c r="Q590" i="1"/>
  <c r="Q589" i="1"/>
  <c r="Q588" i="1"/>
  <c r="Q583" i="1"/>
  <c r="Q582" i="1"/>
  <c r="Q581" i="1"/>
  <c r="Q580" i="1"/>
  <c r="Q579" i="1"/>
  <c r="Q578" i="1"/>
  <c r="Q575" i="1"/>
  <c r="Q574" i="1"/>
  <c r="Q573" i="1"/>
  <c r="Q572" i="1"/>
  <c r="Q571" i="1"/>
  <c r="Q570" i="1"/>
  <c r="Q569" i="1"/>
  <c r="Q568" i="1"/>
  <c r="Q567" i="1"/>
  <c r="Q566" i="1"/>
  <c r="Q565" i="1"/>
  <c r="Q564" i="1"/>
  <c r="Q563" i="1"/>
  <c r="Q562" i="1"/>
  <c r="Q561" i="1"/>
  <c r="Q560" i="1"/>
  <c r="Q559" i="1"/>
  <c r="Q558" i="1"/>
  <c r="Q557" i="1"/>
  <c r="Q556" i="1"/>
  <c r="Q555" i="1"/>
  <c r="Q554" i="1"/>
  <c r="Q553" i="1"/>
  <c r="Q552" i="1"/>
  <c r="Q549" i="1"/>
  <c r="Q548" i="1"/>
  <c r="Q547" i="1"/>
  <c r="Q546" i="1"/>
  <c r="Q545" i="1"/>
  <c r="Q544" i="1"/>
  <c r="Q543" i="1"/>
  <c r="Q542" i="1"/>
  <c r="Q541" i="1"/>
  <c r="Q540" i="1"/>
  <c r="Q539" i="1"/>
  <c r="Q538" i="1"/>
  <c r="Q537" i="1"/>
  <c r="Q536" i="1"/>
  <c r="Q535" i="1"/>
  <c r="Q534" i="1"/>
  <c r="Q533" i="1"/>
  <c r="Q530" i="1"/>
  <c r="Q529" i="1"/>
  <c r="Q528" i="1"/>
  <c r="Q527" i="1"/>
  <c r="Q526" i="1"/>
  <c r="Q525" i="1"/>
  <c r="Q524" i="1"/>
  <c r="Q523" i="1"/>
  <c r="Q522" i="1"/>
  <c r="Q521" i="1"/>
  <c r="Q520" i="1"/>
  <c r="Q519" i="1"/>
  <c r="Q518" i="1"/>
  <c r="Q517" i="1"/>
  <c r="Q516" i="1"/>
  <c r="Q515" i="1"/>
  <c r="Q514" i="1"/>
  <c r="Q513" i="1"/>
  <c r="Q512" i="1"/>
  <c r="Q511" i="1"/>
  <c r="Q510" i="1"/>
  <c r="Q509" i="1"/>
  <c r="Q508" i="1"/>
  <c r="Q507" i="1"/>
  <c r="Q506" i="1"/>
  <c r="Q505" i="1"/>
  <c r="Q504" i="1"/>
  <c r="Q503" i="1"/>
  <c r="Q502" i="1"/>
  <c r="Q501" i="1"/>
  <c r="Q500" i="1"/>
  <c r="Q499" i="1"/>
  <c r="Q498" i="1"/>
  <c r="Q497" i="1"/>
  <c r="Q496" i="1"/>
  <c r="Q495" i="1"/>
  <c r="Q494" i="1"/>
  <c r="Q493" i="1"/>
  <c r="Q492" i="1"/>
  <c r="Q491" i="1"/>
  <c r="Q487" i="1"/>
  <c r="Q486" i="1"/>
  <c r="Q485" i="1"/>
  <c r="Q484" i="1"/>
  <c r="Q483" i="1"/>
  <c r="Q482" i="1"/>
  <c r="Q481" i="1"/>
  <c r="Q480" i="1"/>
  <c r="Q479" i="1"/>
  <c r="Q478" i="1"/>
  <c r="Q477" i="1"/>
  <c r="Q476" i="1"/>
  <c r="Q475" i="1"/>
  <c r="Q474" i="1"/>
  <c r="Q473" i="1"/>
  <c r="Q472" i="1"/>
  <c r="Q435" i="1"/>
  <c r="Q431" i="1"/>
  <c r="Q428" i="1"/>
  <c r="Q427" i="1"/>
  <c r="Q423" i="1"/>
  <c r="Q421" i="1"/>
  <c r="Q420" i="1"/>
  <c r="Q419" i="1"/>
  <c r="Q418" i="1"/>
  <c r="Q415" i="1"/>
  <c r="Q409" i="1"/>
  <c r="Q410" i="1" s="1"/>
  <c r="Q406" i="1"/>
  <c r="Q407" i="1" s="1"/>
  <c r="Q403" i="1"/>
  <c r="Q402" i="1"/>
  <c r="Q401" i="1"/>
  <c r="Q400" i="1"/>
  <c r="Q399" i="1"/>
  <c r="Q397" i="1"/>
  <c r="Q395" i="1"/>
  <c r="Q393" i="1"/>
  <c r="Q392" i="1"/>
  <c r="Q391" i="1"/>
  <c r="Q388" i="1"/>
  <c r="Q387" i="1"/>
  <c r="Q385" i="1"/>
  <c r="Q384" i="1"/>
  <c r="Q382" i="1"/>
  <c r="Q381" i="1"/>
  <c r="Q378" i="1"/>
  <c r="Q377" i="1"/>
  <c r="Q376" i="1"/>
  <c r="Q375" i="1"/>
  <c r="Q374" i="1"/>
  <c r="Q373" i="1"/>
  <c r="Q372" i="1"/>
  <c r="Q371" i="1"/>
  <c r="Q370" i="1"/>
  <c r="Q369" i="1"/>
  <c r="Q368" i="1"/>
  <c r="Q367" i="1"/>
  <c r="Q366" i="1"/>
  <c r="Q365" i="1"/>
  <c r="Q364" i="1"/>
  <c r="Q363" i="1"/>
  <c r="Q362" i="1"/>
  <c r="Q361" i="1"/>
  <c r="Q360" i="1"/>
  <c r="Q359" i="1"/>
  <c r="Q358" i="1"/>
  <c r="Q357" i="1"/>
  <c r="Q356" i="1"/>
  <c r="Q355" i="1"/>
  <c r="Q354" i="1"/>
  <c r="Q353" i="1"/>
  <c r="Q352" i="1"/>
  <c r="Q351" i="1"/>
  <c r="Q350" i="1"/>
  <c r="Q347" i="1"/>
  <c r="Q346" i="1"/>
  <c r="Q344" i="1"/>
  <c r="Q343" i="1"/>
  <c r="Q342" i="1"/>
  <c r="Q340" i="1"/>
  <c r="Q339" i="1"/>
  <c r="Q336" i="1"/>
  <c r="Q335" i="1"/>
  <c r="Q333" i="1"/>
  <c r="Q332" i="1"/>
  <c r="Q331" i="1"/>
  <c r="Q330" i="1"/>
  <c r="Q329" i="1"/>
  <c r="Q328" i="1"/>
  <c r="Q327" i="1"/>
  <c r="Q326" i="1"/>
  <c r="Q325" i="1"/>
  <c r="Q324" i="1"/>
  <c r="Q323" i="1"/>
  <c r="Q322" i="1"/>
  <c r="Q321" i="1"/>
  <c r="Q320" i="1"/>
  <c r="Q319" i="1"/>
  <c r="Q318" i="1"/>
  <c r="Q317" i="1"/>
  <c r="Q315" i="1"/>
  <c r="Q314" i="1"/>
  <c r="Q313" i="1"/>
  <c r="Q312" i="1"/>
  <c r="Q311" i="1"/>
  <c r="Q310" i="1"/>
  <c r="Q309" i="1"/>
  <c r="Q308" i="1"/>
  <c r="Q307" i="1"/>
  <c r="Q306" i="1"/>
  <c r="Q304" i="1"/>
  <c r="Q303" i="1"/>
  <c r="Q302" i="1"/>
  <c r="Q301" i="1"/>
  <c r="Q300" i="1"/>
  <c r="Q299" i="1"/>
  <c r="Q298" i="1"/>
  <c r="Q297" i="1"/>
  <c r="Q296" i="1"/>
  <c r="Q295" i="1"/>
  <c r="Q294" i="1"/>
  <c r="Q293" i="1"/>
  <c r="Q292" i="1"/>
  <c r="Q291" i="1"/>
  <c r="Q289" i="1"/>
  <c r="Q288" i="1"/>
  <c r="Q287" i="1"/>
  <c r="Q286" i="1"/>
  <c r="Q285" i="1"/>
  <c r="Q284" i="1"/>
  <c r="Q283" i="1"/>
  <c r="Q282" i="1"/>
  <c r="Q281" i="1"/>
  <c r="Q280" i="1"/>
  <c r="Q278" i="1"/>
  <c r="Q277" i="1"/>
  <c r="Q276" i="1"/>
  <c r="Q275" i="1"/>
  <c r="Q274" i="1"/>
  <c r="Q273" i="1"/>
  <c r="Q272" i="1"/>
  <c r="Q271" i="1"/>
  <c r="Q270" i="1"/>
  <c r="Q269" i="1"/>
  <c r="Q268" i="1"/>
  <c r="Q267" i="1"/>
  <c r="Q266" i="1"/>
  <c r="Q265" i="1"/>
  <c r="Q264" i="1"/>
  <c r="Q263" i="1"/>
  <c r="Q262" i="1"/>
  <c r="Q261" i="1"/>
  <c r="Q258" i="1"/>
  <c r="Q257" i="1"/>
  <c r="Q256" i="1"/>
  <c r="Q255" i="1"/>
  <c r="Q253" i="1"/>
  <c r="Q252" i="1"/>
  <c r="Q251" i="1"/>
  <c r="Q250" i="1"/>
  <c r="Q248" i="1"/>
  <c r="Q246" i="1"/>
  <c r="Q245" i="1"/>
  <c r="Q244" i="1"/>
  <c r="Q243" i="1"/>
  <c r="Q242" i="1"/>
  <c r="Q241" i="1"/>
  <c r="Q240" i="1"/>
  <c r="Q239" i="1"/>
  <c r="Q238" i="1"/>
  <c r="Q237" i="1"/>
  <c r="Q236" i="1"/>
  <c r="Q235" i="1"/>
  <c r="Q234" i="1"/>
  <c r="Q232" i="1"/>
  <c r="Q231" i="1"/>
  <c r="Q230" i="1"/>
  <c r="Q229" i="1"/>
  <c r="Q228" i="1"/>
  <c r="Q227" i="1"/>
  <c r="Q226" i="1"/>
  <c r="Q225" i="1"/>
  <c r="Q224" i="1"/>
  <c r="Q223" i="1"/>
  <c r="Q222" i="1"/>
  <c r="Q221" i="1"/>
  <c r="Q220" i="1"/>
  <c r="Q219" i="1"/>
  <c r="Q218" i="1"/>
  <c r="Q217" i="1"/>
  <c r="Q216" i="1"/>
  <c r="Q215" i="1"/>
  <c r="Q214" i="1"/>
  <c r="Q213" i="1"/>
  <c r="Q212" i="1"/>
  <c r="Q211" i="1"/>
  <c r="Q210" i="1"/>
  <c r="Q209" i="1"/>
  <c r="Q208" i="1"/>
  <c r="Q207" i="1"/>
  <c r="Q206" i="1"/>
  <c r="Q204" i="1"/>
  <c r="Q203" i="1"/>
  <c r="Q201" i="1"/>
  <c r="Q199" i="1"/>
  <c r="Q197" i="1"/>
  <c r="Q196" i="1"/>
  <c r="Q195" i="1"/>
  <c r="Q192" i="1"/>
  <c r="Q190" i="1"/>
  <c r="Q188" i="1"/>
  <c r="Q185" i="1"/>
  <c r="Q184" i="1"/>
  <c r="Q183" i="1"/>
  <c r="Q182" i="1"/>
  <c r="Q181" i="1"/>
  <c r="Q180" i="1"/>
  <c r="Q179" i="1"/>
  <c r="Q178" i="1"/>
  <c r="Q177" i="1"/>
  <c r="Q176" i="1"/>
  <c r="Q175" i="1"/>
  <c r="Q174" i="1"/>
  <c r="Q173" i="1"/>
  <c r="Q136" i="1"/>
  <c r="Q169" i="1"/>
  <c r="Q168" i="1"/>
  <c r="Q167" i="1"/>
  <c r="Q166" i="1"/>
  <c r="Q165" i="1"/>
  <c r="Q164" i="1"/>
  <c r="Q163" i="1"/>
  <c r="Q162" i="1"/>
  <c r="Q161" i="1"/>
  <c r="Q160" i="1"/>
  <c r="Q159" i="1"/>
  <c r="Q158" i="1"/>
  <c r="Q157" i="1"/>
  <c r="Q156" i="1"/>
  <c r="Q155" i="1"/>
  <c r="Q154" i="1"/>
  <c r="Q153" i="1"/>
  <c r="Q152" i="1"/>
  <c r="Q151" i="1"/>
  <c r="Q150" i="1"/>
  <c r="Q149" i="1"/>
  <c r="Q148" i="1"/>
  <c r="Q147" i="1"/>
  <c r="Q146" i="1"/>
  <c r="Q145" i="1"/>
  <c r="Q144" i="1"/>
  <c r="Q143" i="1"/>
  <c r="Q142" i="1"/>
  <c r="Q141" i="1"/>
  <c r="Q140" i="1"/>
  <c r="Q139" i="1"/>
  <c r="Q138" i="1"/>
  <c r="Q137" i="1"/>
  <c r="Q133" i="1"/>
  <c r="Q132" i="1"/>
  <c r="Q131" i="1"/>
  <c r="Q130" i="1"/>
  <c r="Q129" i="1"/>
  <c r="Q128" i="1"/>
  <c r="Q127" i="1"/>
  <c r="Q126" i="1"/>
  <c r="Q125" i="1"/>
  <c r="Q124" i="1"/>
  <c r="Q123" i="1"/>
  <c r="Q122" i="1"/>
  <c r="Q121" i="1"/>
  <c r="Q118" i="1"/>
  <c r="Q117" i="1"/>
  <c r="Q116" i="1"/>
  <c r="Q115" i="1"/>
  <c r="Q114" i="1"/>
  <c r="Q113" i="1"/>
  <c r="Q112" i="1"/>
  <c r="Q111" i="1"/>
  <c r="Q110" i="1"/>
  <c r="Q109" i="1"/>
  <c r="Q108" i="1"/>
  <c r="Q107" i="1"/>
  <c r="Q106" i="1"/>
  <c r="Q105" i="1"/>
  <c r="Q104" i="1"/>
  <c r="Q103" i="1"/>
  <c r="Q102" i="1"/>
  <c r="Q101" i="1"/>
  <c r="Q100" i="1"/>
  <c r="Q99" i="1"/>
  <c r="Q98" i="1"/>
  <c r="Q97" i="1"/>
  <c r="Q96" i="1"/>
  <c r="Q95" i="1"/>
  <c r="Q93" i="1"/>
  <c r="Q92" i="1"/>
  <c r="Q91" i="1"/>
  <c r="Q90" i="1"/>
  <c r="Q89" i="1"/>
  <c r="Q88" i="1"/>
  <c r="Q87" i="1"/>
  <c r="Q83" i="1"/>
  <c r="Q82" i="1"/>
  <c r="Q81" i="1"/>
  <c r="Q80" i="1"/>
  <c r="Q79" i="1"/>
  <c r="Q78" i="1"/>
  <c r="Q77" i="1"/>
  <c r="Q76" i="1"/>
  <c r="Q75" i="1"/>
  <c r="Q74" i="1"/>
  <c r="Q73" i="1"/>
  <c r="Q72" i="1"/>
  <c r="Q69" i="1"/>
  <c r="Q68" i="1"/>
  <c r="Q67" i="1"/>
  <c r="Q66" i="1"/>
  <c r="Q65" i="1"/>
  <c r="Q64" i="1"/>
  <c r="Q63" i="1"/>
  <c r="Q62" i="1"/>
  <c r="Q61" i="1"/>
  <c r="Q60" i="1"/>
  <c r="Q59" i="1"/>
  <c r="Q58" i="1"/>
  <c r="Q57" i="1"/>
  <c r="Q56" i="1"/>
  <c r="Q55" i="1"/>
  <c r="Q54" i="1"/>
  <c r="Q53" i="1"/>
  <c r="Q52" i="1"/>
  <c r="Q51" i="1"/>
  <c r="Q50" i="1"/>
  <c r="Q49" i="1"/>
  <c r="Q48" i="1"/>
  <c r="Q47" i="1"/>
  <c r="Q46" i="1"/>
  <c r="Q45" i="1"/>
  <c r="Q42" i="1"/>
  <c r="Q41" i="1"/>
  <c r="Q40" i="1"/>
  <c r="Q39" i="1"/>
  <c r="Q38" i="1"/>
  <c r="Q37" i="1"/>
  <c r="Q36" i="1"/>
  <c r="Q35" i="1"/>
  <c r="Q34" i="1"/>
  <c r="Q33" i="1"/>
  <c r="Q32" i="1"/>
  <c r="Q31" i="1"/>
  <c r="Q9" i="1"/>
  <c r="Q10" i="1"/>
  <c r="Q11" i="1"/>
  <c r="Q12" i="1"/>
  <c r="Q13" i="1"/>
  <c r="Q14" i="1"/>
  <c r="Q15" i="1"/>
  <c r="Q16" i="1"/>
  <c r="Q17" i="1"/>
  <c r="Q18" i="1"/>
  <c r="Q19" i="1"/>
  <c r="Q20" i="1"/>
  <c r="Q21" i="1"/>
  <c r="Q22" i="1"/>
  <c r="Q23" i="1"/>
  <c r="Q24" i="1"/>
  <c r="Q25" i="1"/>
  <c r="Q26" i="1"/>
  <c r="Q27" i="1"/>
  <c r="Q28" i="1"/>
  <c r="Q8" i="1"/>
  <c r="U8" i="1"/>
  <c r="P451" i="1"/>
  <c r="P450" i="1"/>
  <c r="P448" i="1"/>
  <c r="P422" i="1"/>
  <c r="P425" i="1" s="1"/>
  <c r="P94" i="1"/>
  <c r="Q94" i="1" s="1"/>
  <c r="P84" i="1"/>
  <c r="Q84" i="1" s="1"/>
  <c r="Q616" i="1" l="1"/>
  <c r="Q640" i="1"/>
  <c r="Q586" i="1"/>
  <c r="Q654" i="1"/>
  <c r="Q667" i="1"/>
  <c r="Q531" i="1"/>
  <c r="Q29" i="1"/>
  <c r="Q85" i="1"/>
  <c r="Q119" i="1"/>
  <c r="Q404" i="1"/>
  <c r="Q488" i="1"/>
  <c r="Q576" i="1"/>
  <c r="Q627" i="1"/>
  <c r="Q170" i="1"/>
  <c r="Q348" i="1"/>
  <c r="Q550" i="1"/>
  <c r="Q686" i="1"/>
  <c r="Q134" i="1"/>
  <c r="Q259" i="1"/>
  <c r="Q337" i="1"/>
  <c r="P447" i="1"/>
  <c r="Q677" i="1"/>
  <c r="Q722" i="1"/>
  <c r="Q70" i="1"/>
  <c r="Q43" i="1"/>
  <c r="U487" i="1" l="1"/>
  <c r="U486" i="1"/>
  <c r="U485" i="1"/>
  <c r="U484" i="1"/>
  <c r="U483" i="1"/>
  <c r="U482" i="1"/>
  <c r="U481" i="1"/>
  <c r="U480" i="1"/>
  <c r="U479" i="1"/>
  <c r="U478" i="1"/>
  <c r="U477" i="1"/>
  <c r="U476" i="1"/>
  <c r="U475" i="1"/>
  <c r="U474" i="1"/>
  <c r="U473" i="1"/>
  <c r="U472" i="1"/>
  <c r="U409" i="1" l="1"/>
  <c r="U406" i="1"/>
  <c r="U403" i="1"/>
  <c r="U402" i="1"/>
  <c r="U401" i="1"/>
  <c r="U400" i="1"/>
  <c r="U399" i="1"/>
  <c r="U397" i="1"/>
  <c r="U395" i="1"/>
  <c r="U393" i="1"/>
  <c r="U392" i="1"/>
  <c r="U391" i="1"/>
  <c r="U388" i="1"/>
  <c r="U387" i="1"/>
  <c r="U385" i="1"/>
  <c r="U384" i="1"/>
  <c r="U382" i="1"/>
  <c r="U381" i="1"/>
  <c r="U378" i="1"/>
  <c r="U377" i="1"/>
  <c r="U376" i="1"/>
  <c r="U375" i="1"/>
  <c r="U374" i="1"/>
  <c r="U373" i="1"/>
  <c r="U372" i="1"/>
  <c r="U371" i="1"/>
  <c r="U370" i="1"/>
  <c r="U369" i="1"/>
  <c r="U368" i="1"/>
  <c r="U367" i="1"/>
  <c r="U366" i="1"/>
  <c r="U365" i="1"/>
  <c r="U364" i="1"/>
  <c r="U363" i="1"/>
  <c r="U362" i="1"/>
  <c r="U361" i="1"/>
  <c r="U360" i="1"/>
  <c r="U359" i="1"/>
  <c r="U358" i="1"/>
  <c r="U357" i="1"/>
  <c r="U356" i="1"/>
  <c r="U355" i="1"/>
  <c r="U354" i="1"/>
  <c r="U353" i="1"/>
  <c r="U352" i="1"/>
  <c r="U351" i="1"/>
  <c r="U350" i="1"/>
  <c r="U347" i="1"/>
  <c r="U346" i="1"/>
  <c r="U344" i="1"/>
  <c r="U343" i="1"/>
  <c r="U342" i="1"/>
  <c r="U340" i="1"/>
  <c r="U339" i="1"/>
  <c r="U336" i="1"/>
  <c r="U335" i="1"/>
  <c r="U333" i="1"/>
  <c r="U332" i="1"/>
  <c r="U331" i="1"/>
  <c r="U330" i="1"/>
  <c r="U329" i="1"/>
  <c r="U328" i="1"/>
  <c r="U327" i="1"/>
  <c r="U326" i="1"/>
  <c r="U325" i="1"/>
  <c r="U324" i="1"/>
  <c r="U323" i="1"/>
  <c r="U322" i="1"/>
  <c r="U321" i="1"/>
  <c r="U320" i="1"/>
  <c r="U319" i="1"/>
  <c r="U318" i="1"/>
  <c r="U317" i="1"/>
  <c r="U315" i="1"/>
  <c r="U314" i="1"/>
  <c r="U313" i="1"/>
  <c r="U312" i="1"/>
  <c r="U311" i="1"/>
  <c r="U310" i="1"/>
  <c r="U309" i="1"/>
  <c r="U308" i="1"/>
  <c r="U307" i="1"/>
  <c r="U306" i="1"/>
  <c r="U304" i="1"/>
  <c r="U303" i="1"/>
  <c r="U302" i="1"/>
  <c r="U301" i="1"/>
  <c r="U300" i="1"/>
  <c r="U299" i="1"/>
  <c r="U298" i="1"/>
  <c r="U297" i="1"/>
  <c r="U296" i="1"/>
  <c r="U295" i="1"/>
  <c r="U294" i="1"/>
  <c r="U293" i="1"/>
  <c r="U292" i="1"/>
  <c r="U291" i="1"/>
  <c r="U289" i="1"/>
  <c r="U288" i="1"/>
  <c r="U287" i="1"/>
  <c r="U286" i="1"/>
  <c r="U285" i="1"/>
  <c r="U284" i="1"/>
  <c r="U283" i="1"/>
  <c r="U282" i="1"/>
  <c r="U281" i="1"/>
  <c r="U280" i="1"/>
  <c r="U278" i="1"/>
  <c r="U277" i="1"/>
  <c r="U276" i="1"/>
  <c r="U275" i="1"/>
  <c r="U274" i="1"/>
  <c r="U273" i="1"/>
  <c r="U272" i="1"/>
  <c r="U271" i="1"/>
  <c r="U270" i="1"/>
  <c r="U269" i="1"/>
  <c r="U268" i="1"/>
  <c r="U267" i="1"/>
  <c r="U266" i="1"/>
  <c r="U265" i="1"/>
  <c r="U264" i="1"/>
  <c r="U263" i="1"/>
  <c r="U262" i="1"/>
  <c r="U261" i="1"/>
  <c r="U258" i="1"/>
  <c r="U257" i="1"/>
  <c r="U256" i="1"/>
  <c r="U255" i="1"/>
  <c r="U253" i="1"/>
  <c r="U252" i="1"/>
  <c r="U251" i="1"/>
  <c r="U250" i="1"/>
  <c r="U248" i="1"/>
  <c r="U246" i="1"/>
  <c r="U245" i="1"/>
  <c r="U244" i="1"/>
  <c r="U243" i="1"/>
  <c r="U242" i="1"/>
  <c r="U241" i="1"/>
  <c r="U240" i="1"/>
  <c r="U239" i="1"/>
  <c r="U238" i="1"/>
  <c r="U237" i="1"/>
  <c r="U236" i="1"/>
  <c r="U235" i="1"/>
  <c r="U234" i="1"/>
  <c r="U232" i="1"/>
  <c r="U231" i="1"/>
  <c r="U230" i="1"/>
  <c r="U229" i="1"/>
  <c r="U228" i="1"/>
  <c r="U227" i="1"/>
  <c r="U226" i="1"/>
  <c r="U225" i="1"/>
  <c r="U224" i="1"/>
  <c r="U223" i="1"/>
  <c r="U222" i="1"/>
  <c r="U221" i="1"/>
  <c r="U220" i="1"/>
  <c r="U219" i="1"/>
  <c r="U218" i="1"/>
  <c r="U217" i="1"/>
  <c r="U216" i="1"/>
  <c r="U215" i="1"/>
  <c r="U214" i="1"/>
  <c r="U213" i="1"/>
  <c r="U212" i="1"/>
  <c r="U211" i="1"/>
  <c r="U210" i="1"/>
  <c r="U209" i="1"/>
  <c r="U208" i="1"/>
  <c r="U207" i="1"/>
  <c r="U206" i="1"/>
  <c r="U204" i="1"/>
  <c r="U203" i="1"/>
  <c r="U201" i="1"/>
  <c r="U199" i="1"/>
  <c r="U197" i="1"/>
  <c r="U196" i="1"/>
  <c r="U195" i="1"/>
  <c r="U192" i="1"/>
  <c r="U190" i="1"/>
  <c r="U188" i="1"/>
  <c r="U185" i="1"/>
  <c r="U184" i="1"/>
  <c r="U183" i="1"/>
  <c r="U182" i="1"/>
  <c r="U181" i="1"/>
  <c r="U180" i="1"/>
  <c r="U179" i="1"/>
  <c r="U178" i="1"/>
  <c r="U177" i="1"/>
  <c r="U176" i="1"/>
  <c r="U175" i="1"/>
  <c r="U174" i="1"/>
  <c r="U173" i="1"/>
  <c r="U169" i="1"/>
  <c r="U168" i="1"/>
  <c r="U167" i="1"/>
  <c r="U166" i="1"/>
  <c r="U165" i="1"/>
  <c r="U164" i="1"/>
  <c r="U163" i="1"/>
  <c r="U162" i="1"/>
  <c r="U161" i="1"/>
  <c r="U160" i="1"/>
  <c r="U159" i="1"/>
  <c r="U158" i="1"/>
  <c r="U157" i="1"/>
  <c r="U156" i="1"/>
  <c r="U155" i="1"/>
  <c r="U154" i="1"/>
  <c r="U153" i="1"/>
  <c r="U152" i="1"/>
  <c r="U151" i="1"/>
  <c r="U149" i="1"/>
  <c r="U148" i="1"/>
  <c r="U147" i="1"/>
  <c r="U146" i="1"/>
  <c r="U145" i="1"/>
  <c r="U144" i="1"/>
  <c r="U143" i="1"/>
  <c r="U142" i="1"/>
  <c r="U141" i="1"/>
  <c r="U140" i="1"/>
  <c r="U139" i="1"/>
  <c r="U138" i="1"/>
  <c r="U137" i="1"/>
  <c r="U136" i="1"/>
  <c r="U133" i="1"/>
  <c r="U132" i="1"/>
  <c r="U131" i="1"/>
  <c r="U130" i="1"/>
  <c r="U129" i="1"/>
  <c r="U128" i="1"/>
  <c r="U127" i="1"/>
  <c r="U126" i="1"/>
  <c r="U125" i="1"/>
  <c r="U124" i="1"/>
  <c r="U123" i="1"/>
  <c r="U122" i="1"/>
  <c r="U121" i="1"/>
  <c r="U118" i="1"/>
  <c r="U117" i="1"/>
  <c r="U116" i="1"/>
  <c r="U115" i="1"/>
  <c r="U114" i="1"/>
  <c r="U113" i="1"/>
  <c r="U112" i="1"/>
  <c r="U111" i="1"/>
  <c r="U110" i="1"/>
  <c r="U109" i="1"/>
  <c r="U108" i="1"/>
  <c r="U107" i="1"/>
  <c r="U106" i="1"/>
  <c r="U105" i="1"/>
  <c r="U104" i="1"/>
  <c r="U103" i="1"/>
  <c r="U102" i="1"/>
  <c r="U101" i="1"/>
  <c r="U100" i="1"/>
  <c r="U99" i="1"/>
  <c r="U98" i="1"/>
  <c r="U97" i="1"/>
  <c r="U96" i="1"/>
  <c r="U95" i="1"/>
  <c r="U93" i="1"/>
  <c r="U92" i="1"/>
  <c r="U91" i="1"/>
  <c r="U90" i="1"/>
  <c r="U89" i="1"/>
  <c r="U88" i="1"/>
  <c r="U87" i="1"/>
  <c r="U83" i="1"/>
  <c r="U82" i="1"/>
  <c r="U81" i="1"/>
  <c r="U80" i="1"/>
  <c r="U79" i="1"/>
  <c r="U78" i="1"/>
  <c r="U77" i="1"/>
  <c r="U76" i="1"/>
  <c r="U75" i="1"/>
  <c r="U74" i="1"/>
  <c r="U73" i="1"/>
  <c r="U72" i="1"/>
  <c r="U69" i="1"/>
  <c r="U68" i="1"/>
  <c r="U67" i="1"/>
  <c r="U66" i="1"/>
  <c r="U65" i="1"/>
  <c r="U64" i="1"/>
  <c r="U63" i="1"/>
  <c r="U62" i="1"/>
  <c r="U61" i="1"/>
  <c r="U59" i="1"/>
  <c r="U58" i="1"/>
  <c r="U57" i="1"/>
  <c r="U54" i="1"/>
  <c r="U53" i="1"/>
  <c r="U52" i="1"/>
  <c r="U51" i="1"/>
  <c r="U50" i="1"/>
  <c r="U49" i="1"/>
  <c r="U48" i="1"/>
  <c r="U47" i="1"/>
  <c r="U46" i="1"/>
  <c r="U45" i="1"/>
  <c r="U40" i="1"/>
  <c r="U39" i="1"/>
  <c r="U35" i="1"/>
  <c r="U34" i="1"/>
  <c r="U33" i="1"/>
  <c r="U32" i="1"/>
  <c r="U31" i="1"/>
  <c r="U28" i="1"/>
  <c r="U27" i="1"/>
  <c r="U26" i="1"/>
  <c r="U25" i="1"/>
  <c r="U24" i="1"/>
  <c r="U23" i="1"/>
  <c r="U22" i="1"/>
  <c r="U21" i="1"/>
  <c r="U20" i="1"/>
  <c r="U19" i="1"/>
  <c r="U18" i="1"/>
  <c r="U17" i="1"/>
  <c r="U16" i="1"/>
  <c r="U15" i="1"/>
  <c r="U14" i="1"/>
  <c r="U13" i="1"/>
  <c r="U12" i="1"/>
  <c r="U11" i="1"/>
  <c r="U10" i="1"/>
  <c r="U9" i="1"/>
  <c r="U721" i="1"/>
  <c r="U720" i="1"/>
  <c r="U719" i="1"/>
  <c r="U718" i="1"/>
  <c r="U717" i="1"/>
  <c r="U716" i="1"/>
  <c r="U715" i="1"/>
  <c r="U712" i="1"/>
  <c r="U711" i="1"/>
  <c r="U710" i="1"/>
  <c r="U709" i="1"/>
  <c r="U708" i="1"/>
  <c r="U707" i="1"/>
  <c r="U706" i="1"/>
  <c r="U705" i="1"/>
  <c r="U704" i="1"/>
  <c r="U703" i="1"/>
  <c r="U702" i="1"/>
  <c r="U701" i="1"/>
  <c r="U700" i="1"/>
  <c r="U699" i="1"/>
  <c r="U698" i="1"/>
  <c r="U697" i="1"/>
  <c r="U696" i="1"/>
  <c r="U695" i="1"/>
  <c r="U693" i="1"/>
  <c r="U691" i="1"/>
  <c r="U690" i="1"/>
  <c r="U689" i="1"/>
  <c r="U685" i="1"/>
  <c r="U684" i="1"/>
  <c r="U683" i="1"/>
  <c r="U682" i="1"/>
  <c r="U681" i="1"/>
  <c r="U680" i="1"/>
  <c r="U679" i="1"/>
  <c r="U676" i="1"/>
  <c r="U675" i="1"/>
  <c r="U674" i="1"/>
  <c r="U673" i="1"/>
  <c r="U672" i="1"/>
  <c r="U671" i="1"/>
  <c r="U670" i="1"/>
  <c r="U669" i="1"/>
  <c r="U666" i="1"/>
  <c r="U665" i="1"/>
  <c r="U664" i="1"/>
  <c r="U663" i="1"/>
  <c r="U662" i="1"/>
  <c r="U661" i="1"/>
  <c r="U660" i="1"/>
  <c r="U659" i="1"/>
  <c r="U658" i="1"/>
  <c r="U657" i="1"/>
  <c r="U656" i="1"/>
  <c r="U653" i="1"/>
  <c r="U652" i="1"/>
  <c r="U651" i="1"/>
  <c r="U650" i="1"/>
  <c r="U649" i="1"/>
  <c r="U648" i="1"/>
  <c r="U647" i="1"/>
  <c r="U646" i="1"/>
  <c r="U645" i="1"/>
  <c r="U644" i="1"/>
  <c r="U643" i="1"/>
  <c r="U642" i="1"/>
  <c r="U636" i="1"/>
  <c r="U635" i="1"/>
  <c r="U634" i="1"/>
  <c r="U633" i="1"/>
  <c r="U632" i="1"/>
  <c r="U631" i="1"/>
  <c r="U630" i="1"/>
  <c r="U629" i="1"/>
  <c r="U626" i="1"/>
  <c r="U625" i="1"/>
  <c r="U624" i="1"/>
  <c r="U623" i="1"/>
  <c r="U622" i="1"/>
  <c r="U621" i="1"/>
  <c r="U620" i="1"/>
  <c r="U619" i="1"/>
  <c r="U618" i="1"/>
  <c r="U614" i="1"/>
  <c r="U613" i="1"/>
  <c r="U612" i="1"/>
  <c r="U611" i="1"/>
  <c r="U610" i="1"/>
  <c r="U609" i="1"/>
  <c r="U608" i="1"/>
  <c r="U605" i="1"/>
  <c r="U604" i="1"/>
  <c r="U603" i="1"/>
  <c r="U602" i="1"/>
  <c r="U601" i="1"/>
  <c r="U598" i="1"/>
  <c r="U597" i="1"/>
  <c r="U596" i="1"/>
  <c r="U595" i="1"/>
  <c r="U594" i="1"/>
  <c r="U593" i="1"/>
  <c r="U592" i="1"/>
  <c r="U591" i="1"/>
  <c r="U590" i="1"/>
  <c r="U589" i="1"/>
  <c r="U588" i="1"/>
  <c r="U583" i="1"/>
  <c r="U582" i="1"/>
  <c r="U581" i="1"/>
  <c r="U580" i="1"/>
  <c r="U579" i="1"/>
  <c r="U578" i="1"/>
  <c r="U575" i="1"/>
  <c r="U574" i="1"/>
  <c r="U573" i="1"/>
  <c r="U572" i="1"/>
  <c r="U571" i="1"/>
  <c r="U570" i="1"/>
  <c r="U569" i="1"/>
  <c r="U568" i="1"/>
  <c r="U567" i="1"/>
  <c r="U566" i="1"/>
  <c r="U565" i="1"/>
  <c r="U564" i="1"/>
  <c r="U563" i="1"/>
  <c r="U562" i="1"/>
  <c r="U561" i="1"/>
  <c r="U560" i="1"/>
  <c r="U559" i="1"/>
  <c r="U558" i="1"/>
  <c r="U557" i="1"/>
  <c r="U556" i="1"/>
  <c r="U555" i="1"/>
  <c r="U554" i="1"/>
  <c r="U553" i="1"/>
  <c r="U552" i="1"/>
  <c r="U549" i="1"/>
  <c r="U548" i="1"/>
  <c r="U547" i="1"/>
  <c r="U546" i="1"/>
  <c r="U545" i="1"/>
  <c r="U544" i="1"/>
  <c r="U543" i="1"/>
  <c r="U542" i="1"/>
  <c r="U541" i="1"/>
  <c r="U540" i="1"/>
  <c r="U539" i="1"/>
  <c r="U538" i="1"/>
  <c r="U537" i="1"/>
  <c r="U536" i="1"/>
  <c r="U535" i="1"/>
  <c r="U534" i="1"/>
  <c r="U533" i="1"/>
  <c r="U530" i="1"/>
  <c r="U529" i="1"/>
  <c r="U528" i="1"/>
  <c r="U527" i="1"/>
  <c r="U526" i="1"/>
  <c r="U525" i="1"/>
  <c r="U524" i="1"/>
  <c r="U523" i="1"/>
  <c r="U522" i="1"/>
  <c r="U521" i="1"/>
  <c r="U520" i="1"/>
  <c r="U519" i="1"/>
  <c r="U518" i="1"/>
  <c r="U517" i="1"/>
  <c r="U516" i="1"/>
  <c r="U515" i="1"/>
  <c r="U514" i="1"/>
  <c r="U513" i="1"/>
  <c r="U512" i="1"/>
  <c r="U511" i="1"/>
  <c r="U510" i="1"/>
  <c r="U509" i="1"/>
  <c r="U508" i="1"/>
  <c r="U507" i="1"/>
  <c r="U506" i="1"/>
  <c r="U505" i="1"/>
  <c r="U504" i="1"/>
  <c r="U503" i="1"/>
  <c r="U502" i="1"/>
  <c r="U501" i="1"/>
  <c r="U500" i="1"/>
  <c r="U499" i="1"/>
  <c r="U498" i="1"/>
  <c r="U497" i="1"/>
  <c r="U496" i="1"/>
  <c r="U495" i="1"/>
  <c r="U494" i="1"/>
  <c r="U493" i="1"/>
  <c r="U492" i="1"/>
  <c r="U491" i="1"/>
  <c r="U435" i="1"/>
  <c r="U431" i="1"/>
  <c r="U428" i="1"/>
  <c r="U427" i="1"/>
  <c r="U423" i="1"/>
  <c r="U421" i="1"/>
  <c r="U420" i="1"/>
  <c r="U419" i="1"/>
  <c r="U418" i="1"/>
  <c r="U415" i="1"/>
  <c r="L415" i="1"/>
  <c r="H415" i="1"/>
  <c r="G466" i="1"/>
  <c r="Q466" i="1" s="1"/>
  <c r="H721" i="1"/>
  <c r="H720" i="1"/>
  <c r="H719" i="1"/>
  <c r="H718" i="1"/>
  <c r="H717" i="1"/>
  <c r="H716" i="1"/>
  <c r="H715" i="1"/>
  <c r="L721" i="1"/>
  <c r="L720" i="1"/>
  <c r="L719" i="1"/>
  <c r="L718" i="1"/>
  <c r="L717" i="1"/>
  <c r="L716" i="1"/>
  <c r="L715" i="1"/>
  <c r="U640" i="1" l="1"/>
  <c r="U616" i="1"/>
  <c r="U586" i="1"/>
  <c r="U56" i="1"/>
  <c r="U466" i="1"/>
  <c r="U94" i="1"/>
  <c r="U84" i="1"/>
  <c r="U36" i="1"/>
  <c r="U38" i="1"/>
  <c r="U55" i="1"/>
  <c r="U722" i="1"/>
  <c r="H722" i="1"/>
  <c r="L722" i="1"/>
  <c r="G468" i="1" l="1"/>
  <c r="G452" i="1"/>
  <c r="Q452" i="1" s="1"/>
  <c r="H428" i="1"/>
  <c r="L428" i="1"/>
  <c r="Q468" i="1" l="1"/>
  <c r="H468" i="1"/>
  <c r="U60" i="1"/>
  <c r="L452" i="1"/>
  <c r="U452" i="1"/>
  <c r="U468" i="1"/>
  <c r="L468" i="1"/>
  <c r="G453" i="1"/>
  <c r="Q453" i="1" s="1"/>
  <c r="H452" i="1"/>
  <c r="U453" i="1" l="1"/>
  <c r="H453" i="1"/>
  <c r="L453" i="1"/>
  <c r="G451" i="1" l="1"/>
  <c r="Q451" i="1" s="1"/>
  <c r="G694" i="1"/>
  <c r="Q694" i="1" s="1"/>
  <c r="G692" i="1"/>
  <c r="Q692" i="1" s="1"/>
  <c r="Q713" i="1" l="1"/>
  <c r="U694" i="1"/>
  <c r="U692" i="1"/>
  <c r="L451" i="1"/>
  <c r="U451" i="1"/>
  <c r="H451" i="1"/>
  <c r="L435" i="1" l="1"/>
  <c r="G422" i="1"/>
  <c r="Q422" i="1" s="1"/>
  <c r="G425" i="1"/>
  <c r="Q425" i="1" s="1"/>
  <c r="H435" i="1"/>
  <c r="G434" i="1"/>
  <c r="Q434" i="1" s="1"/>
  <c r="G433" i="1"/>
  <c r="Q433" i="1" s="1"/>
  <c r="G432" i="1"/>
  <c r="Q432" i="1" s="1"/>
  <c r="H431" i="1"/>
  <c r="G429" i="1"/>
  <c r="Q429" i="1" s="1"/>
  <c r="H427" i="1"/>
  <c r="L431" i="1"/>
  <c r="U422" i="1" l="1"/>
  <c r="U433" i="1"/>
  <c r="U425" i="1"/>
  <c r="U432" i="1"/>
  <c r="L434" i="1"/>
  <c r="U434" i="1"/>
  <c r="L429" i="1"/>
  <c r="U429" i="1"/>
  <c r="L432" i="1"/>
  <c r="H434" i="1"/>
  <c r="H433" i="1"/>
  <c r="H432" i="1"/>
  <c r="H429" i="1"/>
  <c r="G430" i="1"/>
  <c r="Q430" i="1" s="1"/>
  <c r="L433" i="1"/>
  <c r="L430" i="1" l="1"/>
  <c r="U430" i="1"/>
  <c r="H430" i="1"/>
  <c r="U41" i="1" l="1"/>
  <c r="U42" i="1"/>
  <c r="U37" i="1" l="1"/>
  <c r="U410" i="1"/>
  <c r="U407" i="1"/>
  <c r="U348" i="1"/>
  <c r="L712" i="1"/>
  <c r="L711" i="1"/>
  <c r="L710" i="1"/>
  <c r="L709" i="1"/>
  <c r="L708" i="1"/>
  <c r="L707" i="1"/>
  <c r="L706" i="1"/>
  <c r="L705" i="1"/>
  <c r="L704" i="1"/>
  <c r="L703" i="1"/>
  <c r="L702" i="1"/>
  <c r="L701" i="1"/>
  <c r="L700" i="1"/>
  <c r="L699" i="1"/>
  <c r="L698" i="1"/>
  <c r="L697" i="1"/>
  <c r="L696" i="1"/>
  <c r="L695" i="1"/>
  <c r="L694" i="1"/>
  <c r="L693" i="1"/>
  <c r="L692" i="1"/>
  <c r="L691" i="1"/>
  <c r="L690" i="1"/>
  <c r="L689" i="1"/>
  <c r="L685" i="1"/>
  <c r="L684" i="1"/>
  <c r="L683" i="1"/>
  <c r="L682" i="1"/>
  <c r="L681" i="1"/>
  <c r="L680" i="1"/>
  <c r="L679" i="1"/>
  <c r="L676" i="1"/>
  <c r="L675" i="1"/>
  <c r="L674" i="1"/>
  <c r="L673" i="1"/>
  <c r="L672" i="1"/>
  <c r="L671" i="1"/>
  <c r="L670" i="1"/>
  <c r="L669" i="1"/>
  <c r="L666" i="1"/>
  <c r="L665" i="1"/>
  <c r="L664" i="1"/>
  <c r="L663" i="1"/>
  <c r="L662" i="1"/>
  <c r="L661" i="1"/>
  <c r="L660" i="1"/>
  <c r="L659" i="1"/>
  <c r="L658" i="1"/>
  <c r="L657" i="1"/>
  <c r="L656" i="1"/>
  <c r="L653" i="1"/>
  <c r="L652" i="1"/>
  <c r="L651" i="1"/>
  <c r="L650" i="1"/>
  <c r="L649" i="1"/>
  <c r="L648" i="1"/>
  <c r="L647" i="1"/>
  <c r="L646" i="1"/>
  <c r="L645" i="1"/>
  <c r="L644" i="1"/>
  <c r="L643" i="1"/>
  <c r="L642" i="1"/>
  <c r="L637" i="1"/>
  <c r="L636" i="1"/>
  <c r="L635" i="1"/>
  <c r="L634" i="1"/>
  <c r="L633" i="1"/>
  <c r="L632" i="1"/>
  <c r="L631" i="1"/>
  <c r="L630" i="1"/>
  <c r="L629" i="1"/>
  <c r="L626" i="1"/>
  <c r="L625" i="1"/>
  <c r="L624" i="1"/>
  <c r="L623" i="1"/>
  <c r="L622" i="1"/>
  <c r="L621" i="1"/>
  <c r="L620" i="1"/>
  <c r="L619" i="1"/>
  <c r="L618" i="1"/>
  <c r="L614" i="1"/>
  <c r="L613" i="1"/>
  <c r="L612" i="1"/>
  <c r="L611" i="1"/>
  <c r="L610" i="1"/>
  <c r="L609" i="1"/>
  <c r="L608" i="1"/>
  <c r="L605" i="1"/>
  <c r="L604" i="1"/>
  <c r="L603" i="1"/>
  <c r="L602" i="1"/>
  <c r="L601" i="1"/>
  <c r="L598" i="1"/>
  <c r="L597" i="1"/>
  <c r="L596" i="1"/>
  <c r="L595" i="1"/>
  <c r="L594" i="1"/>
  <c r="L593" i="1"/>
  <c r="L592" i="1"/>
  <c r="L591" i="1"/>
  <c r="L590" i="1"/>
  <c r="L589" i="1"/>
  <c r="L588" i="1"/>
  <c r="L583" i="1"/>
  <c r="L582" i="1"/>
  <c r="L581" i="1"/>
  <c r="L580" i="1"/>
  <c r="L579" i="1"/>
  <c r="L578" i="1"/>
  <c r="L575" i="1"/>
  <c r="L574" i="1"/>
  <c r="L573" i="1"/>
  <c r="L572" i="1"/>
  <c r="L571" i="1"/>
  <c r="L570" i="1"/>
  <c r="L569" i="1"/>
  <c r="L568" i="1"/>
  <c r="L567" i="1"/>
  <c r="L566" i="1"/>
  <c r="L565" i="1"/>
  <c r="L564" i="1"/>
  <c r="L563" i="1"/>
  <c r="L562" i="1"/>
  <c r="L561" i="1"/>
  <c r="L560" i="1"/>
  <c r="L559" i="1"/>
  <c r="L558" i="1"/>
  <c r="L557" i="1"/>
  <c r="L556" i="1"/>
  <c r="L555" i="1"/>
  <c r="L554" i="1"/>
  <c r="L553" i="1"/>
  <c r="L552" i="1"/>
  <c r="L549" i="1"/>
  <c r="L548" i="1"/>
  <c r="L547" i="1"/>
  <c r="L546" i="1"/>
  <c r="L545" i="1"/>
  <c r="L544" i="1"/>
  <c r="L543" i="1"/>
  <c r="L542" i="1"/>
  <c r="L541" i="1"/>
  <c r="L540" i="1"/>
  <c r="L539" i="1"/>
  <c r="L538" i="1"/>
  <c r="L537" i="1"/>
  <c r="L536" i="1"/>
  <c r="L535" i="1"/>
  <c r="L534" i="1"/>
  <c r="L533" i="1"/>
  <c r="L530" i="1"/>
  <c r="L529" i="1"/>
  <c r="L528" i="1"/>
  <c r="L527" i="1"/>
  <c r="L526" i="1"/>
  <c r="L525" i="1"/>
  <c r="L524" i="1"/>
  <c r="L523" i="1"/>
  <c r="L522" i="1"/>
  <c r="L521" i="1"/>
  <c r="L520" i="1"/>
  <c r="L519" i="1"/>
  <c r="L518" i="1"/>
  <c r="L517" i="1"/>
  <c r="L516" i="1"/>
  <c r="L515" i="1"/>
  <c r="L514" i="1"/>
  <c r="L513" i="1"/>
  <c r="L512" i="1"/>
  <c r="L511" i="1"/>
  <c r="L510" i="1"/>
  <c r="L509" i="1"/>
  <c r="L508" i="1"/>
  <c r="L507" i="1"/>
  <c r="L506" i="1"/>
  <c r="L505" i="1"/>
  <c r="L504" i="1"/>
  <c r="L503" i="1"/>
  <c r="L502" i="1"/>
  <c r="L501" i="1"/>
  <c r="L500" i="1"/>
  <c r="L499" i="1"/>
  <c r="L498" i="1"/>
  <c r="L497" i="1"/>
  <c r="L496" i="1"/>
  <c r="L495" i="1"/>
  <c r="L494" i="1"/>
  <c r="L493" i="1"/>
  <c r="L492" i="1"/>
  <c r="L491" i="1"/>
  <c r="L487" i="1"/>
  <c r="L486" i="1"/>
  <c r="L485" i="1"/>
  <c r="L484" i="1"/>
  <c r="L483" i="1"/>
  <c r="L482" i="1"/>
  <c r="L481" i="1"/>
  <c r="L480" i="1"/>
  <c r="L479" i="1"/>
  <c r="L478" i="1"/>
  <c r="L476" i="1"/>
  <c r="L475" i="1"/>
  <c r="L474" i="1"/>
  <c r="L473" i="1"/>
  <c r="L472" i="1"/>
  <c r="L423" i="1"/>
  <c r="L422" i="1"/>
  <c r="L421" i="1"/>
  <c r="L420" i="1"/>
  <c r="L419" i="1"/>
  <c r="L418" i="1"/>
  <c r="U134" i="1" l="1"/>
  <c r="U667" i="1"/>
  <c r="U488" i="1"/>
  <c r="U531" i="1"/>
  <c r="U550" i="1"/>
  <c r="U627" i="1"/>
  <c r="U713" i="1"/>
  <c r="U259" i="1"/>
  <c r="U576" i="1"/>
  <c r="U677" i="1"/>
  <c r="U686" i="1"/>
  <c r="U337" i="1"/>
  <c r="U654" i="1"/>
  <c r="U29" i="1"/>
  <c r="U85" i="1"/>
  <c r="U170" i="1"/>
  <c r="U404" i="1"/>
  <c r="L640" i="1"/>
  <c r="L713" i="1"/>
  <c r="L686" i="1"/>
  <c r="L531" i="1"/>
  <c r="L627" i="1"/>
  <c r="L550" i="1"/>
  <c r="L616" i="1"/>
  <c r="L677" i="1"/>
  <c r="L654" i="1"/>
  <c r="L667" i="1"/>
  <c r="L488" i="1"/>
  <c r="L576" i="1"/>
  <c r="L586" i="1"/>
  <c r="U43" i="1" l="1"/>
  <c r="U70" i="1" l="1"/>
  <c r="G424" i="1"/>
  <c r="Q424" i="1" s="1"/>
  <c r="H685" i="1"/>
  <c r="G599" i="1"/>
  <c r="Q599" i="1" s="1"/>
  <c r="U599" i="1" l="1"/>
  <c r="U424" i="1"/>
  <c r="L424" i="1"/>
  <c r="G600" i="1"/>
  <c r="Q600" i="1" s="1"/>
  <c r="Q606" i="1" s="1"/>
  <c r="L599" i="1"/>
  <c r="H472" i="1"/>
  <c r="G450" i="1"/>
  <c r="Q450" i="1" s="1"/>
  <c r="G426" i="1"/>
  <c r="Q426" i="1" s="1"/>
  <c r="Q438" i="1" s="1"/>
  <c r="G448" i="1"/>
  <c r="Q448" i="1" s="1"/>
  <c r="G443" i="1"/>
  <c r="Q443" i="1" s="1"/>
  <c r="U443" i="1" l="1"/>
  <c r="U426" i="1"/>
  <c r="U438" i="1" s="1"/>
  <c r="U450" i="1"/>
  <c r="U600" i="1"/>
  <c r="U606" i="1" s="1"/>
  <c r="L448" i="1"/>
  <c r="U448" i="1"/>
  <c r="L466" i="1"/>
  <c r="L425" i="1"/>
  <c r="L600" i="1"/>
  <c r="L427" i="1"/>
  <c r="L443" i="1"/>
  <c r="L426" i="1"/>
  <c r="L450" i="1"/>
  <c r="G465" i="1"/>
  <c r="Q465" i="1" s="1"/>
  <c r="G464" i="1"/>
  <c r="Q464" i="1" s="1"/>
  <c r="H450" i="1"/>
  <c r="G467" i="1"/>
  <c r="Q467" i="1" s="1"/>
  <c r="G449" i="1"/>
  <c r="Q449" i="1" s="1"/>
  <c r="H712" i="1"/>
  <c r="H711" i="1"/>
  <c r="H710" i="1"/>
  <c r="H709" i="1"/>
  <c r="H708" i="1"/>
  <c r="H707" i="1"/>
  <c r="H706" i="1"/>
  <c r="H705" i="1"/>
  <c r="H704" i="1"/>
  <c r="H703" i="1"/>
  <c r="H702" i="1"/>
  <c r="H701" i="1"/>
  <c r="H700" i="1"/>
  <c r="H699" i="1"/>
  <c r="H698" i="1"/>
  <c r="H697" i="1"/>
  <c r="H696" i="1"/>
  <c r="H695" i="1"/>
  <c r="H694" i="1"/>
  <c r="H693" i="1"/>
  <c r="H692" i="1"/>
  <c r="H691" i="1"/>
  <c r="H690" i="1"/>
  <c r="H689" i="1"/>
  <c r="H684" i="1"/>
  <c r="H683" i="1"/>
  <c r="H682" i="1"/>
  <c r="H681" i="1"/>
  <c r="H680" i="1"/>
  <c r="H679" i="1"/>
  <c r="H676" i="1"/>
  <c r="H675" i="1"/>
  <c r="H674" i="1"/>
  <c r="H673" i="1"/>
  <c r="H672" i="1"/>
  <c r="H671" i="1"/>
  <c r="H670" i="1"/>
  <c r="H669" i="1"/>
  <c r="H666" i="1"/>
  <c r="H665" i="1"/>
  <c r="H664" i="1"/>
  <c r="H663" i="1"/>
  <c r="H662" i="1"/>
  <c r="H661" i="1"/>
  <c r="H660" i="1"/>
  <c r="H659" i="1"/>
  <c r="H658" i="1"/>
  <c r="H657" i="1"/>
  <c r="H656" i="1"/>
  <c r="H653" i="1"/>
  <c r="H652" i="1"/>
  <c r="H651" i="1"/>
  <c r="H650" i="1"/>
  <c r="H649" i="1"/>
  <c r="H648" i="1"/>
  <c r="H647" i="1"/>
  <c r="H646" i="1"/>
  <c r="H645" i="1"/>
  <c r="H644" i="1"/>
  <c r="H643" i="1"/>
  <c r="H642" i="1"/>
  <c r="H637" i="1"/>
  <c r="H636" i="1"/>
  <c r="H635" i="1"/>
  <c r="H634" i="1"/>
  <c r="H633" i="1"/>
  <c r="H632" i="1"/>
  <c r="H631" i="1"/>
  <c r="H630" i="1"/>
  <c r="H629" i="1"/>
  <c r="H626" i="1"/>
  <c r="H625" i="1"/>
  <c r="H624" i="1"/>
  <c r="H623" i="1"/>
  <c r="H622" i="1"/>
  <c r="H621" i="1"/>
  <c r="H620" i="1"/>
  <c r="H619" i="1"/>
  <c r="H618" i="1"/>
  <c r="H614" i="1"/>
  <c r="H613" i="1"/>
  <c r="H612" i="1"/>
  <c r="H611" i="1"/>
  <c r="H610" i="1"/>
  <c r="H609" i="1"/>
  <c r="H608" i="1"/>
  <c r="H605" i="1"/>
  <c r="H604" i="1"/>
  <c r="H603" i="1"/>
  <c r="H602" i="1"/>
  <c r="H601" i="1"/>
  <c r="H600" i="1"/>
  <c r="H599" i="1"/>
  <c r="H598" i="1"/>
  <c r="H597" i="1"/>
  <c r="H596" i="1"/>
  <c r="H595" i="1"/>
  <c r="H594" i="1"/>
  <c r="H593" i="1"/>
  <c r="H592" i="1"/>
  <c r="H591" i="1"/>
  <c r="H590" i="1"/>
  <c r="H589" i="1"/>
  <c r="H588" i="1"/>
  <c r="H583" i="1"/>
  <c r="H582" i="1"/>
  <c r="H581" i="1"/>
  <c r="H580" i="1"/>
  <c r="H579" i="1"/>
  <c r="H578" i="1"/>
  <c r="H575" i="1"/>
  <c r="H573" i="1"/>
  <c r="H571" i="1"/>
  <c r="H570" i="1"/>
  <c r="H568" i="1"/>
  <c r="H567" i="1"/>
  <c r="H565" i="1"/>
  <c r="H563" i="1"/>
  <c r="H562" i="1"/>
  <c r="H560" i="1"/>
  <c r="H559" i="1"/>
  <c r="H558" i="1"/>
  <c r="H557" i="1"/>
  <c r="H556" i="1"/>
  <c r="H555" i="1"/>
  <c r="H554" i="1"/>
  <c r="H553" i="1"/>
  <c r="H552" i="1"/>
  <c r="H549" i="1"/>
  <c r="H547" i="1"/>
  <c r="H545" i="1"/>
  <c r="H544" i="1"/>
  <c r="H542" i="1"/>
  <c r="H540" i="1"/>
  <c r="H539" i="1"/>
  <c r="H537" i="1"/>
  <c r="H536" i="1"/>
  <c r="H534" i="1"/>
  <c r="H533" i="1"/>
  <c r="H530" i="1"/>
  <c r="H528" i="1"/>
  <c r="H526" i="1"/>
  <c r="H525" i="1"/>
  <c r="H523" i="1"/>
  <c r="H522" i="1"/>
  <c r="H521" i="1"/>
  <c r="H520" i="1"/>
  <c r="H519" i="1"/>
  <c r="H518" i="1"/>
  <c r="H517" i="1"/>
  <c r="H516" i="1"/>
  <c r="H515" i="1"/>
  <c r="H514" i="1"/>
  <c r="H513" i="1"/>
  <c r="H512" i="1"/>
  <c r="H511" i="1"/>
  <c r="H509" i="1"/>
  <c r="H508" i="1"/>
  <c r="H507" i="1"/>
  <c r="H506" i="1"/>
  <c r="H505" i="1"/>
  <c r="H504" i="1"/>
  <c r="H503" i="1"/>
  <c r="H502" i="1"/>
  <c r="H501" i="1"/>
  <c r="H500" i="1"/>
  <c r="H499" i="1"/>
  <c r="H498" i="1"/>
  <c r="H497" i="1"/>
  <c r="H496" i="1"/>
  <c r="H495" i="1"/>
  <c r="H493" i="1"/>
  <c r="H492" i="1"/>
  <c r="H491" i="1"/>
  <c r="H487" i="1"/>
  <c r="H486" i="1"/>
  <c r="H485" i="1"/>
  <c r="H484" i="1"/>
  <c r="H483" i="1"/>
  <c r="H482" i="1"/>
  <c r="H480" i="1"/>
  <c r="H479" i="1"/>
  <c r="H478" i="1"/>
  <c r="H476" i="1"/>
  <c r="H475" i="1"/>
  <c r="H474" i="1"/>
  <c r="H473" i="1"/>
  <c r="H466" i="1"/>
  <c r="H443" i="1"/>
  <c r="H420" i="1"/>
  <c r="H421" i="1"/>
  <c r="H422" i="1"/>
  <c r="H423" i="1"/>
  <c r="H424" i="1"/>
  <c r="H425" i="1"/>
  <c r="H426" i="1"/>
  <c r="H419" i="1"/>
  <c r="H418" i="1"/>
  <c r="H448" i="1"/>
  <c r="G447" i="1"/>
  <c r="Q447" i="1" s="1"/>
  <c r="Q462" i="1" s="1"/>
  <c r="G442" i="1"/>
  <c r="Q442" i="1" s="1"/>
  <c r="G441" i="1"/>
  <c r="Q441" i="1" s="1"/>
  <c r="G440" i="1"/>
  <c r="Q440" i="1" s="1"/>
  <c r="G414" i="1"/>
  <c r="Q414" i="1" s="1"/>
  <c r="Q416" i="1" s="1"/>
  <c r="H742" i="1"/>
  <c r="L409" i="1"/>
  <c r="H409" i="1"/>
  <c r="H410" i="1" s="1"/>
  <c r="L406" i="1"/>
  <c r="H406" i="1"/>
  <c r="H407" i="1" s="1"/>
  <c r="L403" i="1"/>
  <c r="H403" i="1"/>
  <c r="L402" i="1"/>
  <c r="H402" i="1"/>
  <c r="L401" i="1"/>
  <c r="H401" i="1"/>
  <c r="L400" i="1"/>
  <c r="H400" i="1"/>
  <c r="L399" i="1"/>
  <c r="H399" i="1"/>
  <c r="L397" i="1"/>
  <c r="H397" i="1"/>
  <c r="L395" i="1"/>
  <c r="H395" i="1"/>
  <c r="L393" i="1"/>
  <c r="H393" i="1"/>
  <c r="L392" i="1"/>
  <c r="H392" i="1"/>
  <c r="L391" i="1"/>
  <c r="H391" i="1"/>
  <c r="L388" i="1"/>
  <c r="H388" i="1"/>
  <c r="L387" i="1"/>
  <c r="H387" i="1"/>
  <c r="L385" i="1"/>
  <c r="H385" i="1"/>
  <c r="L384" i="1"/>
  <c r="H384" i="1"/>
  <c r="L382" i="1"/>
  <c r="H382" i="1"/>
  <c r="L381" i="1"/>
  <c r="H381" i="1"/>
  <c r="L378" i="1"/>
  <c r="H378" i="1"/>
  <c r="L377" i="1"/>
  <c r="H377" i="1"/>
  <c r="L376" i="1"/>
  <c r="H376" i="1"/>
  <c r="L375" i="1"/>
  <c r="H375" i="1"/>
  <c r="L374" i="1"/>
  <c r="H374" i="1"/>
  <c r="L373" i="1"/>
  <c r="H373" i="1"/>
  <c r="L372" i="1"/>
  <c r="H372" i="1"/>
  <c r="L371" i="1"/>
  <c r="H371" i="1"/>
  <c r="L370" i="1"/>
  <c r="H370" i="1"/>
  <c r="L369" i="1"/>
  <c r="H369" i="1"/>
  <c r="L368" i="1"/>
  <c r="H368" i="1"/>
  <c r="L367" i="1"/>
  <c r="H367" i="1"/>
  <c r="L366" i="1"/>
  <c r="H366" i="1"/>
  <c r="L365" i="1"/>
  <c r="H365" i="1"/>
  <c r="L364" i="1"/>
  <c r="H364" i="1"/>
  <c r="L363" i="1"/>
  <c r="H363" i="1"/>
  <c r="L362" i="1"/>
  <c r="H362" i="1"/>
  <c r="L361" i="1"/>
  <c r="H361" i="1"/>
  <c r="L360" i="1"/>
  <c r="H360" i="1"/>
  <c r="L359" i="1"/>
  <c r="H359" i="1"/>
  <c r="L358" i="1"/>
  <c r="H358" i="1"/>
  <c r="L357" i="1"/>
  <c r="H357" i="1"/>
  <c r="L356" i="1"/>
  <c r="H356" i="1"/>
  <c r="L355" i="1"/>
  <c r="H355" i="1"/>
  <c r="L354" i="1"/>
  <c r="H354" i="1"/>
  <c r="L353" i="1"/>
  <c r="H353" i="1"/>
  <c r="L352" i="1"/>
  <c r="H352" i="1"/>
  <c r="L351" i="1"/>
  <c r="H351" i="1"/>
  <c r="L350" i="1"/>
  <c r="H350" i="1"/>
  <c r="L347" i="1"/>
  <c r="H347" i="1"/>
  <c r="L346" i="1"/>
  <c r="H346" i="1"/>
  <c r="L344" i="1"/>
  <c r="H344" i="1"/>
  <c r="L343" i="1"/>
  <c r="H343" i="1"/>
  <c r="L342" i="1"/>
  <c r="H342" i="1"/>
  <c r="L340" i="1"/>
  <c r="H340" i="1"/>
  <c r="L339" i="1"/>
  <c r="H339" i="1"/>
  <c r="L336" i="1"/>
  <c r="H336" i="1"/>
  <c r="L335" i="1"/>
  <c r="H335" i="1"/>
  <c r="L333" i="1"/>
  <c r="H333" i="1"/>
  <c r="L332" i="1"/>
  <c r="H332" i="1"/>
  <c r="L331" i="1"/>
  <c r="H331" i="1"/>
  <c r="L330" i="1"/>
  <c r="H330" i="1"/>
  <c r="L329" i="1"/>
  <c r="H329" i="1"/>
  <c r="L328" i="1"/>
  <c r="H328" i="1"/>
  <c r="L327" i="1"/>
  <c r="H327" i="1"/>
  <c r="L326" i="1"/>
  <c r="H326" i="1"/>
  <c r="L325" i="1"/>
  <c r="H325" i="1"/>
  <c r="L324" i="1"/>
  <c r="H324" i="1"/>
  <c r="L323" i="1"/>
  <c r="H323" i="1"/>
  <c r="L322" i="1"/>
  <c r="H322" i="1"/>
  <c r="L321" i="1"/>
  <c r="H321" i="1"/>
  <c r="L320" i="1"/>
  <c r="H320" i="1"/>
  <c r="L319" i="1"/>
  <c r="H319" i="1"/>
  <c r="L318" i="1"/>
  <c r="H318" i="1"/>
  <c r="L317" i="1"/>
  <c r="H317" i="1"/>
  <c r="L315" i="1"/>
  <c r="H315" i="1"/>
  <c r="L314" i="1"/>
  <c r="H314" i="1"/>
  <c r="L313" i="1"/>
  <c r="H313" i="1"/>
  <c r="L312" i="1"/>
  <c r="H312" i="1"/>
  <c r="L311" i="1"/>
  <c r="H311" i="1"/>
  <c r="L310" i="1"/>
  <c r="H310" i="1"/>
  <c r="L309" i="1"/>
  <c r="H309" i="1"/>
  <c r="L308" i="1"/>
  <c r="H308" i="1"/>
  <c r="L307" i="1"/>
  <c r="H307" i="1"/>
  <c r="L306" i="1"/>
  <c r="H306" i="1"/>
  <c r="L304" i="1"/>
  <c r="H304" i="1"/>
  <c r="L303" i="1"/>
  <c r="H303" i="1"/>
  <c r="L302" i="1"/>
  <c r="H302" i="1"/>
  <c r="L301" i="1"/>
  <c r="H301" i="1"/>
  <c r="L300" i="1"/>
  <c r="H300" i="1"/>
  <c r="L299" i="1"/>
  <c r="H299" i="1"/>
  <c r="L298" i="1"/>
  <c r="H298" i="1"/>
  <c r="L297" i="1"/>
  <c r="H297" i="1"/>
  <c r="L296" i="1"/>
  <c r="H296" i="1"/>
  <c r="L295" i="1"/>
  <c r="H295" i="1"/>
  <c r="L294" i="1"/>
  <c r="H294" i="1"/>
  <c r="L293" i="1"/>
  <c r="H293" i="1"/>
  <c r="L292" i="1"/>
  <c r="H292" i="1"/>
  <c r="L291" i="1"/>
  <c r="H291" i="1"/>
  <c r="L289" i="1"/>
  <c r="H289" i="1"/>
  <c r="L288" i="1"/>
  <c r="H288" i="1"/>
  <c r="L287" i="1"/>
  <c r="H287" i="1"/>
  <c r="L286" i="1"/>
  <c r="H286" i="1"/>
  <c r="L285" i="1"/>
  <c r="H285" i="1"/>
  <c r="L284" i="1"/>
  <c r="H284" i="1"/>
  <c r="L283" i="1"/>
  <c r="H283" i="1"/>
  <c r="L282" i="1"/>
  <c r="H282" i="1"/>
  <c r="L281" i="1"/>
  <c r="H281" i="1"/>
  <c r="L280" i="1"/>
  <c r="H280" i="1"/>
  <c r="L278" i="1"/>
  <c r="H278" i="1"/>
  <c r="L277" i="1"/>
  <c r="H277" i="1"/>
  <c r="L276" i="1"/>
  <c r="H276" i="1"/>
  <c r="L275" i="1"/>
  <c r="H275" i="1"/>
  <c r="L274" i="1"/>
  <c r="H274" i="1"/>
  <c r="L273" i="1"/>
  <c r="H273" i="1"/>
  <c r="L272" i="1"/>
  <c r="H272" i="1"/>
  <c r="L271" i="1"/>
  <c r="H271" i="1"/>
  <c r="L270" i="1"/>
  <c r="H270" i="1"/>
  <c r="L269" i="1"/>
  <c r="H269" i="1"/>
  <c r="L268" i="1"/>
  <c r="H268" i="1"/>
  <c r="L267" i="1"/>
  <c r="H267" i="1"/>
  <c r="L266" i="1"/>
  <c r="H266" i="1"/>
  <c r="L265" i="1"/>
  <c r="H265" i="1"/>
  <c r="L264" i="1"/>
  <c r="H264" i="1"/>
  <c r="L263" i="1"/>
  <c r="H263" i="1"/>
  <c r="L262" i="1"/>
  <c r="H262" i="1"/>
  <c r="L261" i="1"/>
  <c r="H261" i="1"/>
  <c r="L258" i="1"/>
  <c r="H258" i="1"/>
  <c r="L257" i="1"/>
  <c r="H257" i="1"/>
  <c r="L256" i="1"/>
  <c r="H256" i="1"/>
  <c r="L255" i="1"/>
  <c r="H255" i="1"/>
  <c r="L253" i="1"/>
  <c r="H253" i="1"/>
  <c r="L252" i="1"/>
  <c r="H252" i="1"/>
  <c r="L251" i="1"/>
  <c r="H251" i="1"/>
  <c r="L250" i="1"/>
  <c r="H250" i="1"/>
  <c r="L248" i="1"/>
  <c r="H248" i="1"/>
  <c r="L246" i="1"/>
  <c r="H246" i="1"/>
  <c r="L245" i="1"/>
  <c r="H245" i="1"/>
  <c r="L244" i="1"/>
  <c r="H244" i="1"/>
  <c r="L243" i="1"/>
  <c r="H243" i="1"/>
  <c r="L242" i="1"/>
  <c r="H242" i="1"/>
  <c r="L241" i="1"/>
  <c r="H241" i="1"/>
  <c r="L240" i="1"/>
  <c r="H240" i="1"/>
  <c r="L239" i="1"/>
  <c r="H239" i="1"/>
  <c r="L238" i="1"/>
  <c r="H238" i="1"/>
  <c r="L237" i="1"/>
  <c r="H237" i="1"/>
  <c r="L236" i="1"/>
  <c r="H236" i="1"/>
  <c r="L235" i="1"/>
  <c r="H235" i="1"/>
  <c r="L234" i="1"/>
  <c r="H234" i="1"/>
  <c r="L232" i="1"/>
  <c r="H232" i="1"/>
  <c r="L231" i="1"/>
  <c r="H231" i="1"/>
  <c r="L230" i="1"/>
  <c r="H230" i="1"/>
  <c r="L229" i="1"/>
  <c r="H229" i="1"/>
  <c r="L228" i="1"/>
  <c r="H228" i="1"/>
  <c r="L227" i="1"/>
  <c r="H227" i="1"/>
  <c r="L226" i="1"/>
  <c r="H226" i="1"/>
  <c r="L225" i="1"/>
  <c r="H225" i="1"/>
  <c r="L224" i="1"/>
  <c r="H224" i="1"/>
  <c r="L223" i="1"/>
  <c r="H223" i="1"/>
  <c r="L222" i="1"/>
  <c r="H222" i="1"/>
  <c r="L221" i="1"/>
  <c r="H221" i="1"/>
  <c r="L220" i="1"/>
  <c r="H220" i="1"/>
  <c r="L219" i="1"/>
  <c r="H219" i="1"/>
  <c r="L218" i="1"/>
  <c r="H218" i="1"/>
  <c r="L217" i="1"/>
  <c r="H217" i="1"/>
  <c r="L216" i="1"/>
  <c r="H216" i="1"/>
  <c r="L215" i="1"/>
  <c r="H215" i="1"/>
  <c r="L214" i="1"/>
  <c r="H214" i="1"/>
  <c r="L213" i="1"/>
  <c r="H213" i="1"/>
  <c r="L212" i="1"/>
  <c r="H212" i="1"/>
  <c r="L211" i="1"/>
  <c r="H211" i="1"/>
  <c r="L210" i="1"/>
  <c r="H210" i="1"/>
  <c r="L209" i="1"/>
  <c r="H209" i="1"/>
  <c r="L208" i="1"/>
  <c r="H208" i="1"/>
  <c r="L207" i="1"/>
  <c r="H207" i="1"/>
  <c r="L206" i="1"/>
  <c r="H206" i="1"/>
  <c r="L204" i="1"/>
  <c r="H204" i="1"/>
  <c r="L203" i="1"/>
  <c r="H203" i="1"/>
  <c r="L201" i="1"/>
  <c r="H201" i="1"/>
  <c r="L199" i="1"/>
  <c r="H199" i="1"/>
  <c r="L197" i="1"/>
  <c r="H197" i="1"/>
  <c r="L196" i="1"/>
  <c r="H196" i="1"/>
  <c r="L195" i="1"/>
  <c r="H195" i="1"/>
  <c r="L192" i="1"/>
  <c r="H192" i="1"/>
  <c r="L190" i="1"/>
  <c r="H190" i="1"/>
  <c r="L188" i="1"/>
  <c r="H188" i="1"/>
  <c r="L185" i="1"/>
  <c r="H185" i="1"/>
  <c r="L184" i="1"/>
  <c r="H184" i="1"/>
  <c r="L183" i="1"/>
  <c r="H183" i="1"/>
  <c r="L182" i="1"/>
  <c r="H182" i="1"/>
  <c r="L181" i="1"/>
  <c r="H181" i="1"/>
  <c r="L180" i="1"/>
  <c r="H180" i="1"/>
  <c r="L179" i="1"/>
  <c r="H179" i="1"/>
  <c r="L178" i="1"/>
  <c r="H178" i="1"/>
  <c r="L177" i="1"/>
  <c r="H177" i="1"/>
  <c r="L176" i="1"/>
  <c r="H176" i="1"/>
  <c r="L175" i="1"/>
  <c r="H175" i="1"/>
  <c r="L174" i="1"/>
  <c r="H174" i="1"/>
  <c r="L173" i="1"/>
  <c r="H173" i="1"/>
  <c r="L169" i="1"/>
  <c r="H169" i="1"/>
  <c r="L168" i="1"/>
  <c r="H168" i="1"/>
  <c r="L167" i="1"/>
  <c r="H167" i="1"/>
  <c r="L166" i="1"/>
  <c r="H166" i="1"/>
  <c r="L165" i="1"/>
  <c r="H165" i="1"/>
  <c r="L164" i="1"/>
  <c r="H164" i="1"/>
  <c r="L163" i="1"/>
  <c r="H163" i="1"/>
  <c r="L162" i="1"/>
  <c r="H162" i="1"/>
  <c r="L161" i="1"/>
  <c r="H161" i="1"/>
  <c r="L160" i="1"/>
  <c r="H160" i="1"/>
  <c r="L159" i="1"/>
  <c r="H159" i="1"/>
  <c r="L158" i="1"/>
  <c r="H158" i="1"/>
  <c r="L157" i="1"/>
  <c r="H157" i="1"/>
  <c r="L156" i="1"/>
  <c r="H156" i="1"/>
  <c r="L155" i="1"/>
  <c r="H155" i="1"/>
  <c r="L154" i="1"/>
  <c r="H154" i="1"/>
  <c r="L153" i="1"/>
  <c r="H153" i="1"/>
  <c r="L152" i="1"/>
  <c r="H152" i="1"/>
  <c r="L151" i="1"/>
  <c r="H151" i="1"/>
  <c r="L150" i="1"/>
  <c r="H150" i="1"/>
  <c r="L149" i="1"/>
  <c r="H149" i="1"/>
  <c r="L148" i="1"/>
  <c r="H148" i="1"/>
  <c r="L147" i="1"/>
  <c r="H147" i="1"/>
  <c r="L146" i="1"/>
  <c r="H146" i="1"/>
  <c r="L145" i="1"/>
  <c r="H145" i="1"/>
  <c r="L144" i="1"/>
  <c r="H144" i="1"/>
  <c r="L143" i="1"/>
  <c r="H143" i="1"/>
  <c r="L142" i="1"/>
  <c r="H142" i="1"/>
  <c r="L141" i="1"/>
  <c r="H141" i="1"/>
  <c r="L140" i="1"/>
  <c r="H140" i="1"/>
  <c r="L139" i="1"/>
  <c r="H139" i="1"/>
  <c r="L138" i="1"/>
  <c r="H138" i="1"/>
  <c r="L137" i="1"/>
  <c r="H137" i="1"/>
  <c r="L136" i="1"/>
  <c r="H136" i="1"/>
  <c r="L133" i="1"/>
  <c r="H133" i="1"/>
  <c r="L132" i="1"/>
  <c r="H132" i="1"/>
  <c r="L131" i="1"/>
  <c r="H131" i="1"/>
  <c r="L130" i="1"/>
  <c r="H130" i="1"/>
  <c r="L129" i="1"/>
  <c r="H129" i="1"/>
  <c r="L128" i="1"/>
  <c r="H128" i="1"/>
  <c r="L127" i="1"/>
  <c r="H127" i="1"/>
  <c r="L126" i="1"/>
  <c r="H126" i="1"/>
  <c r="L125" i="1"/>
  <c r="H125" i="1"/>
  <c r="L124" i="1"/>
  <c r="H124" i="1"/>
  <c r="L123" i="1"/>
  <c r="H123" i="1"/>
  <c r="L122" i="1"/>
  <c r="H122" i="1"/>
  <c r="L121" i="1"/>
  <c r="H121" i="1"/>
  <c r="L118" i="1"/>
  <c r="H118" i="1"/>
  <c r="L117" i="1"/>
  <c r="H117" i="1"/>
  <c r="L116" i="1"/>
  <c r="H116" i="1"/>
  <c r="L115" i="1"/>
  <c r="H115" i="1"/>
  <c r="L114" i="1"/>
  <c r="H114" i="1"/>
  <c r="L113" i="1"/>
  <c r="H113" i="1"/>
  <c r="L112" i="1"/>
  <c r="H112" i="1"/>
  <c r="L111" i="1"/>
  <c r="H111" i="1"/>
  <c r="L110" i="1"/>
  <c r="H110" i="1"/>
  <c r="L109" i="1"/>
  <c r="H109" i="1"/>
  <c r="L108" i="1"/>
  <c r="H108" i="1"/>
  <c r="L107" i="1"/>
  <c r="H107" i="1"/>
  <c r="L106" i="1"/>
  <c r="H106" i="1"/>
  <c r="L105" i="1"/>
  <c r="H105" i="1"/>
  <c r="L104" i="1"/>
  <c r="H104" i="1"/>
  <c r="L103" i="1"/>
  <c r="H103" i="1"/>
  <c r="L102" i="1"/>
  <c r="H102" i="1"/>
  <c r="L101" i="1"/>
  <c r="H101" i="1"/>
  <c r="L100" i="1"/>
  <c r="H100" i="1"/>
  <c r="L99" i="1"/>
  <c r="H99" i="1"/>
  <c r="L98" i="1"/>
  <c r="H98" i="1"/>
  <c r="L97" i="1"/>
  <c r="H97" i="1"/>
  <c r="L96" i="1"/>
  <c r="H96" i="1"/>
  <c r="L95" i="1"/>
  <c r="H95" i="1"/>
  <c r="L94" i="1"/>
  <c r="H94" i="1"/>
  <c r="L93" i="1"/>
  <c r="H93" i="1"/>
  <c r="L92" i="1"/>
  <c r="H92" i="1"/>
  <c r="L91" i="1"/>
  <c r="H91" i="1"/>
  <c r="L90" i="1"/>
  <c r="H90" i="1"/>
  <c r="L89" i="1"/>
  <c r="H89" i="1"/>
  <c r="L88" i="1"/>
  <c r="H88" i="1"/>
  <c r="L87" i="1"/>
  <c r="H87" i="1"/>
  <c r="L84" i="1"/>
  <c r="H84" i="1"/>
  <c r="L83" i="1"/>
  <c r="H83" i="1"/>
  <c r="L82" i="1"/>
  <c r="H82" i="1"/>
  <c r="L81" i="1"/>
  <c r="H81" i="1"/>
  <c r="L80" i="1"/>
  <c r="H80" i="1"/>
  <c r="L79" i="1"/>
  <c r="H79" i="1"/>
  <c r="L78" i="1"/>
  <c r="H78" i="1"/>
  <c r="L77" i="1"/>
  <c r="H77" i="1"/>
  <c r="L76" i="1"/>
  <c r="H76" i="1"/>
  <c r="L75" i="1"/>
  <c r="H75" i="1"/>
  <c r="L74" i="1"/>
  <c r="H74" i="1"/>
  <c r="L73" i="1"/>
  <c r="H73" i="1"/>
  <c r="L72" i="1"/>
  <c r="H72" i="1"/>
  <c r="L69" i="1"/>
  <c r="H69" i="1"/>
  <c r="L68" i="1"/>
  <c r="H68" i="1"/>
  <c r="L67" i="1"/>
  <c r="H67" i="1"/>
  <c r="L66" i="1"/>
  <c r="H66" i="1"/>
  <c r="L65" i="1"/>
  <c r="H65" i="1"/>
  <c r="L64" i="1"/>
  <c r="H64" i="1"/>
  <c r="L63" i="1"/>
  <c r="H63" i="1"/>
  <c r="L62" i="1"/>
  <c r="H62" i="1"/>
  <c r="L61" i="1"/>
  <c r="H61" i="1"/>
  <c r="L60" i="1"/>
  <c r="H60" i="1"/>
  <c r="L59" i="1"/>
  <c r="H59" i="1"/>
  <c r="L58" i="1"/>
  <c r="H58" i="1"/>
  <c r="L57" i="1"/>
  <c r="H57" i="1"/>
  <c r="L56" i="1"/>
  <c r="H56" i="1"/>
  <c r="L55" i="1"/>
  <c r="H55" i="1"/>
  <c r="L54" i="1"/>
  <c r="H54" i="1"/>
  <c r="L53" i="1"/>
  <c r="H53" i="1"/>
  <c r="L52" i="1"/>
  <c r="H52" i="1"/>
  <c r="L51" i="1"/>
  <c r="H51" i="1"/>
  <c r="L50" i="1"/>
  <c r="H50" i="1"/>
  <c r="L49" i="1"/>
  <c r="H49" i="1"/>
  <c r="L48" i="1"/>
  <c r="H48" i="1"/>
  <c r="L47" i="1"/>
  <c r="H47" i="1"/>
  <c r="L46" i="1"/>
  <c r="H46" i="1"/>
  <c r="L45" i="1"/>
  <c r="H45" i="1"/>
  <c r="L42" i="1"/>
  <c r="H42" i="1"/>
  <c r="L41" i="1"/>
  <c r="H41" i="1"/>
  <c r="L40" i="1"/>
  <c r="H40" i="1"/>
  <c r="L39" i="1"/>
  <c r="H39" i="1"/>
  <c r="L38" i="1"/>
  <c r="H38" i="1"/>
  <c r="L37" i="1"/>
  <c r="H37" i="1"/>
  <c r="L36" i="1"/>
  <c r="H36" i="1"/>
  <c r="L35" i="1"/>
  <c r="H35" i="1"/>
  <c r="L34" i="1"/>
  <c r="H34" i="1"/>
  <c r="L33" i="1"/>
  <c r="H33" i="1"/>
  <c r="L32" i="1"/>
  <c r="H32" i="1"/>
  <c r="L31" i="1"/>
  <c r="H31" i="1"/>
  <c r="L28" i="1"/>
  <c r="H28" i="1"/>
  <c r="L27" i="1"/>
  <c r="H27" i="1"/>
  <c r="L26" i="1"/>
  <c r="H26" i="1"/>
  <c r="L25" i="1"/>
  <c r="H25" i="1"/>
  <c r="L24" i="1"/>
  <c r="H24" i="1"/>
  <c r="L23" i="1"/>
  <c r="H23" i="1"/>
  <c r="L22" i="1"/>
  <c r="H22" i="1"/>
  <c r="L21" i="1"/>
  <c r="H21" i="1"/>
  <c r="L20" i="1"/>
  <c r="H20" i="1"/>
  <c r="L19" i="1"/>
  <c r="H19" i="1"/>
  <c r="L18" i="1"/>
  <c r="H18" i="1"/>
  <c r="L17" i="1"/>
  <c r="H17" i="1"/>
  <c r="L16" i="1"/>
  <c r="H16" i="1"/>
  <c r="L15" i="1"/>
  <c r="H15" i="1"/>
  <c r="L14" i="1"/>
  <c r="H14" i="1"/>
  <c r="L13" i="1"/>
  <c r="H13" i="1"/>
  <c r="L12" i="1"/>
  <c r="H12" i="1"/>
  <c r="L11" i="1"/>
  <c r="H11" i="1"/>
  <c r="L10" i="1"/>
  <c r="H10" i="1"/>
  <c r="L9" i="1"/>
  <c r="H9" i="1"/>
  <c r="L8" i="1"/>
  <c r="H8" i="1"/>
  <c r="H586" i="1" l="1"/>
  <c r="H616" i="1"/>
  <c r="H640" i="1"/>
  <c r="H438" i="1"/>
  <c r="Q470" i="1"/>
  <c r="Q445" i="1"/>
  <c r="Q735" i="1"/>
  <c r="U414" i="1"/>
  <c r="U440" i="1"/>
  <c r="U449" i="1"/>
  <c r="U441" i="1"/>
  <c r="U467" i="1"/>
  <c r="U442" i="1"/>
  <c r="U447" i="1"/>
  <c r="U464" i="1"/>
  <c r="U465" i="1"/>
  <c r="L438" i="1"/>
  <c r="L407" i="1"/>
  <c r="L410" i="1"/>
  <c r="L606" i="1"/>
  <c r="U119" i="1"/>
  <c r="U416" i="1"/>
  <c r="H414" i="1"/>
  <c r="H416" i="1" s="1"/>
  <c r="L414" i="1"/>
  <c r="H440" i="1"/>
  <c r="L440" i="1"/>
  <c r="H441" i="1"/>
  <c r="L441" i="1"/>
  <c r="H442" i="1"/>
  <c r="L442" i="1"/>
  <c r="H447" i="1"/>
  <c r="L447" i="1"/>
  <c r="H449" i="1"/>
  <c r="L449" i="1"/>
  <c r="L467" i="1"/>
  <c r="L464" i="1"/>
  <c r="L465" i="1"/>
  <c r="H464" i="1"/>
  <c r="H465" i="1"/>
  <c r="H467" i="1"/>
  <c r="H488" i="1"/>
  <c r="H713" i="1"/>
  <c r="H654" i="1"/>
  <c r="H677" i="1"/>
  <c r="H627" i="1"/>
  <c r="H550" i="1"/>
  <c r="H576" i="1"/>
  <c r="H606" i="1"/>
  <c r="H686" i="1"/>
  <c r="H667" i="1"/>
  <c r="H531" i="1"/>
  <c r="H29" i="1"/>
  <c r="L348" i="1"/>
  <c r="H119" i="1"/>
  <c r="H70" i="1"/>
  <c r="H85" i="1"/>
  <c r="H43" i="1"/>
  <c r="H134" i="1"/>
  <c r="H170" i="1"/>
  <c r="H404" i="1"/>
  <c r="H337" i="1"/>
  <c r="H259" i="1"/>
  <c r="H348" i="1"/>
  <c r="L70" i="1"/>
  <c r="L134" i="1"/>
  <c r="L119" i="1"/>
  <c r="L43" i="1"/>
  <c r="L337" i="1"/>
  <c r="L29" i="1"/>
  <c r="L85" i="1"/>
  <c r="L259" i="1"/>
  <c r="L170" i="1"/>
  <c r="L404" i="1"/>
  <c r="U462" i="1" l="1"/>
  <c r="H462" i="1"/>
  <c r="U470" i="1"/>
  <c r="H470" i="1"/>
  <c r="U445" i="1"/>
  <c r="L470" i="1"/>
  <c r="L416" i="1"/>
  <c r="L462" i="1"/>
  <c r="H445" i="1"/>
  <c r="L445" i="1"/>
  <c r="U735" i="1" l="1"/>
  <c r="H732" i="1"/>
  <c r="H735" i="1" s="1"/>
  <c r="L732" i="1"/>
  <c r="L735" i="1" s="1"/>
  <c r="P4" i="1" l="1"/>
</calcChain>
</file>

<file path=xl/sharedStrings.xml><?xml version="1.0" encoding="utf-8"?>
<sst xmlns="http://schemas.openxmlformats.org/spreadsheetml/2006/main" count="3279" uniqueCount="925">
  <si>
    <t>OBJETO: CONSTRUCCIÓN DE LA ESTACIÓN DE BOMBEROS DE BOCAGRANDE, ADECUADA PARA BRINDAR RESPUESTAS TERRESTRES Y ACUÁTICAS DEL DISTRITO DE CARTAGENA</t>
  </si>
  <si>
    <t>DESCRIPCIÓN</t>
  </si>
  <si>
    <t>CANTIDAD</t>
  </si>
  <si>
    <t>VALOR UNITARIO</t>
  </si>
  <si>
    <t xml:space="preserve">VALOR TOTAL                                </t>
  </si>
  <si>
    <t>1 PRELIMINARES</t>
  </si>
  <si>
    <t>Cerramiento provisional en el perímetro  de la obra ref: Lámina de zinc lisa con parales cuadrados metálicos con altura de 2.14 mts</t>
  </si>
  <si>
    <t>ml</t>
  </si>
  <si>
    <t>Campamento de obra (oficina y almacén, incluye habilitación de contenedor existente y reubicación)</t>
  </si>
  <si>
    <t>glb</t>
  </si>
  <si>
    <t>Elementos e Implementos de seguridad obra  ref: extintor, camilla, botiquin, señalizacion, elementos de  bioseguridad</t>
  </si>
  <si>
    <t>Alquiler de baños ecológico provisionales  2 unidades</t>
  </si>
  <si>
    <t>mes</t>
  </si>
  <si>
    <t xml:space="preserve">Localización, trazado y replanteo </t>
  </si>
  <si>
    <t>m2</t>
  </si>
  <si>
    <t>Demolición de elementos estructurales (columnas, vigas, viguetas, placas)</t>
  </si>
  <si>
    <t>m3</t>
  </si>
  <si>
    <t xml:space="preserve">Demolición de muros existentes </t>
  </si>
  <si>
    <t>Traslado de escombro y material sobrante al lugar aprobado por interventoría</t>
  </si>
  <si>
    <t>Desmonte de puertas (incl. Disposición final)</t>
  </si>
  <si>
    <t>und</t>
  </si>
  <si>
    <t>Desmonte de ventanas (incl. Disposición final)</t>
  </si>
  <si>
    <t>Desmonte de cielo raso (incl. Disposición final)</t>
  </si>
  <si>
    <t>Desmonte de portón (incl. Disposición final)</t>
  </si>
  <si>
    <t>Desmonte de sanitarios y lavamanos (incl. Disposición final)</t>
  </si>
  <si>
    <t>Desmonte redes eléctricas (incl. Disposición final)</t>
  </si>
  <si>
    <t>Desmonte redes hidráulicas (incl. Disposición final)</t>
  </si>
  <si>
    <t>blb</t>
  </si>
  <si>
    <t>Desmonte de cubierta en metaldeck con su estructura de soporte (incl. Disposición final)</t>
  </si>
  <si>
    <t xml:space="preserve">Desmonte de cubierta en asbesto cemento (incluye estructura que la soporta) </t>
  </si>
  <si>
    <t>Corte y disposición de árboles existentes</t>
  </si>
  <si>
    <t>Demolición de placa de kiosco y cancha</t>
  </si>
  <si>
    <t>Revisión y ajuste de diseños generales, incluye actualizaciones a Normas vigentes (se pagará como reembolsable)</t>
  </si>
  <si>
    <t>Tramitación y obtención de licencias requeridas y permiso Dimar para inicio y puesta en marcha de la obra (se pagará como reembolsable)</t>
  </si>
  <si>
    <t>Subtotal</t>
  </si>
  <si>
    <t>2 ESTRUCTURA CIMENTACION</t>
  </si>
  <si>
    <t>Excavación pilotes, según diseños y estudios</t>
  </si>
  <si>
    <t>Excavación común: zapatas, viga cimiento</t>
  </si>
  <si>
    <t xml:space="preserve">Relleno y compactacion con material selecionado  </t>
  </si>
  <si>
    <t xml:space="preserve">Solado en concreto pobre 2000 psi con espesor de 5cm </t>
  </si>
  <si>
    <t>Concreto Pilotes (incluye encofrado y desencofrado)</t>
  </si>
  <si>
    <t>Concreto zapatas (incluye encofrado y desencofrado)</t>
  </si>
  <si>
    <t>Concreto vigas de cimentación (incluye encofrado y desencofrado)</t>
  </si>
  <si>
    <t>Acero de refuerzo</t>
  </si>
  <si>
    <t>kg</t>
  </si>
  <si>
    <t>Traslado de material sobrante por excavacion, al lugar aprobado por interventoría</t>
  </si>
  <si>
    <t>Relleno y compactacion con material selecionado  en zona de parqueadero</t>
  </si>
  <si>
    <t>Excavación para muro perimetral de cerramiento</t>
  </si>
  <si>
    <t>Relleno y compactacion con material selecionado  en muro perimetral de cerramiento</t>
  </si>
  <si>
    <t>3 ESTRUCTURA Y ENTREPISOS</t>
  </si>
  <si>
    <t>Concreto columnas de piso 1 (incluye encofrado y desencofrado)</t>
  </si>
  <si>
    <t>Concreto placa ( incluye vigas, viguetas y placa) de piso 1 (incluye encofrado y desencofrado)</t>
  </si>
  <si>
    <t>Concreto columnas de piso 2 (incluye encofrado y desencofrado)</t>
  </si>
  <si>
    <t>Concreto placa ( incluye vigas, viguetas y placa) de piso 2 (incluye encofrado y desencofrado)</t>
  </si>
  <si>
    <t>Concreto columnas de piso 3 (incluye encofrado y desencofrado)</t>
  </si>
  <si>
    <t>Concreto placa ( incluye vigas, viguetas y placa) de piso 3 (incluye encofrado y desencofrado)</t>
  </si>
  <si>
    <t>Concreto columnas de piso 4 (incluye encofrado y desencofrado)</t>
  </si>
  <si>
    <t>Concreto placa ( incluye vigas, viguetas y placa) de piso 4 (incluye encofrado y desencofrado)</t>
  </si>
  <si>
    <t>Concreto piso 5, cubierta (incluye columnas, vigas, viguetas y placa) (incluye encofrado y desencofrado)</t>
  </si>
  <si>
    <t>Placa de contrapiso (incuye acero de refuerzo) en edificio</t>
  </si>
  <si>
    <t>Pavimento rígido en acceso y zona de parqueadero (incluye acero de refuerzo)</t>
  </si>
  <si>
    <t>Concreto para escaleras (incluye encofrado)</t>
  </si>
  <si>
    <t>Acero de refuerzo para escaleras</t>
  </si>
  <si>
    <t>Estructura Metalica para escalera en exterior de edificio</t>
  </si>
  <si>
    <t>Pasos en concreto para escalera en exterior de edificio (incluye acero de refuerzo y ángulo perimetral de cada escalón)</t>
  </si>
  <si>
    <t>Concreto pilotes de 43.2cm de diámetro para muelle, incluye excavación en embarcadero</t>
  </si>
  <si>
    <t>Concreto vigas de amarre en embarcadero</t>
  </si>
  <si>
    <t>Acero de refuerzo para embarcadero</t>
  </si>
  <si>
    <t>Concreto ciclópeo para contrapeso (incluye acero de refuerzo) 40% de concreto y 60% de piedra ciclopea</t>
  </si>
  <si>
    <t>Muro de contención para confinamiento de parqueadero lado este hacia la bahia (incluye zarpa de cimentación de 60*40cm)</t>
  </si>
  <si>
    <t>Acero de refuerzo para muro de contención para confinamiento de parqueadero lado este hacia la bahia (incluye zapata de cimentación)</t>
  </si>
  <si>
    <t>Concreto cimentación de muro perimetral de cerramiento (zapatas y viga)</t>
  </si>
  <si>
    <t>Columnas en muro perimetral de cerramiento</t>
  </si>
  <si>
    <t>Concreto viga superior de muro perimetral de cerramiento</t>
  </si>
  <si>
    <t>4 MAMPOSTERIA Y PAÑETES</t>
  </si>
  <si>
    <t>Levante en bloque vibrado estructural No. 4 (incluye dóvelas con acero de refuerzo) para muros interiores de edificio</t>
  </si>
  <si>
    <t xml:space="preserve">Pañete sobre muro parte interior con mortero 1:4 </t>
  </si>
  <si>
    <t>Pañete lineal vanos y filos con mortero 1:4</t>
  </si>
  <si>
    <t>Levante en bloque abuzardado (incluye dóvelas con acero de refuerzo) para muros de fachada de edificio</t>
  </si>
  <si>
    <t>Plantilla de nivelación</t>
  </si>
  <si>
    <t>Levante en bloque abuzardado (incluye dóvelas con acero de refuerzo) parte exteriores en cerramiento perimetral</t>
  </si>
  <si>
    <t>Levante en bloque No. 4 para jardinera en fachada principal</t>
  </si>
  <si>
    <t>Muros en concreto verticales de fachada (incluye encofrado, desencofrado y acero de refuerzo)</t>
  </si>
  <si>
    <t>Levante en bloque abuzardado número 8 para foso de escalera (incluye dóvelas con acero de refuerzo) para muros de fachada de edificio</t>
  </si>
  <si>
    <t>Poliestireno expandido para empalme de muros con columnas</t>
  </si>
  <si>
    <t>Columnetas de confinamiento en vanos de puertas (20*20*310)cm (incluye acero de refuerzo, encofrado y desencofrado)</t>
  </si>
  <si>
    <t>Columnetas de refuerzo en muros externos e internos de edificio (20*20*310)cm (construirlas cuando la luz del levante de muro sea mayor a 3m)</t>
  </si>
  <si>
    <t>Pañete sobre elementos estructurales en fachada</t>
  </si>
  <si>
    <t>5 ACABADOS</t>
  </si>
  <si>
    <t xml:space="preserve">Estuco plástico muro </t>
  </si>
  <si>
    <t>Estuco plástico en columnas y vigas</t>
  </si>
  <si>
    <t>Suministro e instalación de cielo raso en Drywall (incluye acabado)</t>
  </si>
  <si>
    <t>Pintura de muros en general en vinilo tipo 1 colores requeridos</t>
  </si>
  <si>
    <t xml:space="preserve">Suministro e instalación de piso calacoa beige caras diferenciadas formato (60*60)cm. Ref: 602932031 Corona o similar </t>
  </si>
  <si>
    <t xml:space="preserve">Suministro e instalación de piso cantera duropiso gris caras diferenciadas formato (51*51) cm Ref: 515184501 Corona o similar </t>
  </si>
  <si>
    <t>Suministro e instalación de piso en lámina de caucho 1cm de espesor formato (50*50)cm Ref: 1123010 Movifit o similar</t>
  </si>
  <si>
    <t>Concreto pulido (incluye refuerzo con microfibras) allanado con endurecedor de cuarzo (incluye media caña 67,43ml)</t>
  </si>
  <si>
    <t>Suministro e instalación de zócalo de piso calacoa beige caras diferenciadas formato (60*60)cm. Ref: 602932031 Corona o similar</t>
  </si>
  <si>
    <t>Suministro e instalación de zócalo de piso cantera duropiso gris caras diferenciadas formato (51*51) cm  o similar</t>
  </si>
  <si>
    <t>Suministro e instalación de adoquín Antika liso (incluye cama de arena) o similar</t>
  </si>
  <si>
    <t>Impermeabilización con impermeabilizante acrílico reforzado con fibra por 12 años sobre cubierta en concreto pulido</t>
  </si>
  <si>
    <t>Adecuación de zona verde en general (incluye materia orgánica, especie vegetal y adecuación)</t>
  </si>
  <si>
    <t>Demarcaciones en piso con pintura trafico (incl. Imprimación epoxica), según diseño y especificaciones</t>
  </si>
  <si>
    <t>Suministro e instalación de ascensor camillero según especificaciones para 5 paradas</t>
  </si>
  <si>
    <t>Suministro e instalación de bordillos A10 (0,20*0,50*0,80)m (incluye excavación y cama de arena)</t>
  </si>
  <si>
    <t>Suministro e instalación de topellantas en poliuretano de 40*15*10 (cm)</t>
  </si>
  <si>
    <t>Suministro e instalación de sillas de jardín  en zona de parqueadero</t>
  </si>
  <si>
    <t>Postes de precaución en parqueadero</t>
  </si>
  <si>
    <t xml:space="preserve">Suministro e instalación de fachada en paneles metálicos perforados en lámina de aluminio calibre 14o similar, con estructura vertical en perfiles de aluminio de 60*60 mm, soportes en acero inoxidable calibre 14 adosados directamente a vigas de concreto y tornillería en acero inoxidable. Color en pintura electrostática tipo poliéster por definir y arte punzonado estándar a elección por definir en paneles metálicos perforados en lámina de  aluminio calibre 14, con estructura vertical en perfiles de aluminio de 60x60 mm, soportes en  inox calibre 14 adosados directamente a vigas de concreto y tornillería inox. Color en pintura electrostática tipo poliéster por definir y arte punzonado estándar a elección por definir. </t>
  </si>
  <si>
    <t xml:space="preserve"> Suministro e instalación de enchape de pared en cerámica navia gris claro caras diferenciadas 30X60 Ref. 609799511 h=2.70 m o similar</t>
  </si>
  <si>
    <t xml:space="preserve"> Suministro e instalación de enchape de pared en cerámica amadeo beige 30X60 Ref. 604862031 h=3.00 m o similar</t>
  </si>
  <si>
    <t xml:space="preserve"> Suministro e instalación de enchape de pared en cerámica adria blanco 30X60 Ref. 609809001 h=3.00 m o similar</t>
  </si>
  <si>
    <t>Suministro e instalación de cielo raso en Drywall RH (incluye acabado)</t>
  </si>
  <si>
    <t>Suministro e instalación de muros a una cara en Drywall RH sobre muros en mampostería. Incluye: placa yeso GYPLAC 1/2" RH, estructura de perfilería base 9, calibre 26, distanciadas cada 61 cm. Altura hasta 4 m, incluye masilla supermastico,lineales, fajas y pintura vinilo tipo I (a 3 manos, acabado final).</t>
  </si>
  <si>
    <t>Suministro e instalación de cortinero en drywall (incluye acabado)</t>
  </si>
  <si>
    <t>Suministro e instalación de piso en madera y colocación de las defensas en madera y neopreno, en embarcadero</t>
  </si>
  <si>
    <t>Suministro e instalación de Geodren para aislamiento térmico en cubierta</t>
  </si>
  <si>
    <t>Suministro e instalación de hidrófugo de protección para fachada (incluye muros, y elementos estructurales)</t>
  </si>
  <si>
    <t>Suministro e instalación de muros a dos caras en Drywall RH sobre muros en mampostería. Incluye: placa yeso GYPLAC 1/2" RH, estructura de perfilería base 9, calibre 26, distanciadas cada 61 cm. Altura hasta 4 m, incluye masilla supermastico,lineales, fajas y pintura vinilo tipo I (a 3 manos, acabado final).</t>
  </si>
  <si>
    <t>Suministro e instalación de piso cantera duropiso gris caras diferenciadas formato (51*51) cm Ref: 515184501 Corona o similar  en zona de terraza</t>
  </si>
  <si>
    <t>Suministro e instalación de Frescasa Eco Foil 3-1/2Pg  15.24x1.22M  18m2</t>
  </si>
  <si>
    <t>6 BAÑO Y COCINA</t>
  </si>
  <si>
    <t xml:space="preserve">Suministro e instalacion de sanitario ref: power one blanco linea institucional de corona </t>
  </si>
  <si>
    <t xml:space="preserve">Suministro e instalacion de lavamanos acuacer de colgar blanco con griferia de push mesa  inst.  corona </t>
  </si>
  <si>
    <t xml:space="preserve">Suministro e instalacion de ducha con griferia sencilla grival </t>
  </si>
  <si>
    <t>Suministro e instalación de mesón lavamanos doble poceta en acero inox.  De 1,8 ml, según diseño y especificaciones</t>
  </si>
  <si>
    <t>Suministro e instalación de mesón lavamanos triple poceta en acero inox.  De 1,95 ml, según diseño y especificaciones</t>
  </si>
  <si>
    <t>Suministro e instalación de mesón lavamanos cuadruple poceta en acero inox.  De 3,6 ml, según diseño y especificaciones</t>
  </si>
  <si>
    <t>Suministro e instalación de lockers con altura de 2,4m</t>
  </si>
  <si>
    <t>Suministro e instalación de llaves de grifo, según diseño y especificaciones</t>
  </si>
  <si>
    <t>Suministro e instalación de orinal, según diseño y especificaciones</t>
  </si>
  <si>
    <t>Suministro e instalaión de mezclador de ducha, según diseño y especificaciones</t>
  </si>
  <si>
    <t>Suministro  e instalación de lavatrapero, según diseño y especificaciones</t>
  </si>
  <si>
    <t>Suministro  e instalación de lavaplatos en acero inoxidable, según diseño y especificaciones</t>
  </si>
  <si>
    <t>Suministro e instalación para equipo de cocina, lavaplato tipo campana, mesón de lavaplato, mueble de espensa, mesón estufa y mesón de trabajo (se paga según reembolso)</t>
  </si>
  <si>
    <t>7 VENTANAS Y PUERTAS</t>
  </si>
  <si>
    <t>Suministro e instalación de acero satinado para divisiones en baños</t>
  </si>
  <si>
    <t xml:space="preserve">Suministro e Instalación de Divisiones en vidrio  en baños </t>
  </si>
  <si>
    <t>Suministro e Instalación de Puertas de acceso al Hangár</t>
  </si>
  <si>
    <t>Suministro e Instalación de Barandas en vidrio en zona de escaleras</t>
  </si>
  <si>
    <t>Suministro e Instalación de Puerta batiente sencilla aluminio anodizado Color: RAL 6033 Turquesa Menta. Ref. Marco 3x1 con aleta, Hoja en perfil tubular 3 x 1 1/2" con adaptador, pisavidrios y machimbre de aluminio (Ancho: 0,7m; Alto hoja: 2,2m; Cuerpo fijo:0,5m; Alto vano:2,7m)</t>
  </si>
  <si>
    <t>Suministro e Instalación de Puerta batiente sencilla aluminio anodizado Color: RAL 6033 Turquesa Menta. Ref. Marco 3x1 con aleta, Hoja en perfil tubular 3 x 1 1/2" con adaptador, pisavidrios y machimbre de aluminio (Ancho: 0,8m; Alto hoja: 2,2m; Cuerpo fijo:0,5m; Alto vano:2,7m)</t>
  </si>
  <si>
    <t>Suministro e Instalación de Puerta batiente sencilla aluminio anodizado Color: RAL 6033 Turquesa Menta. Ref. Marco 3x1 con aleta, Hoja en perfil tubular 3 x 1 1/2" con adaptador, pisavidrios y machimbre de aluminio (Ancho: 0,9m; Alto hoja: 2,2m; Cuerpo fijo:0,5m; Alto vano:2,7m)</t>
  </si>
  <si>
    <t>Suministro e Instalación de Puerta batiente sencilla aluminio anodizado Color: RAL 6033 Turquesa Menta. Ref. Marco 3x1 con aleta, Hoja en perfil tubular 3 x 1 1/2" con adaptador, pisavidrios y machimbre de aluminio (Ancho: 1m; Alto hoja: 2,2m; Cuerpo fijo:0,5m; Alto vano:2,7m)</t>
  </si>
  <si>
    <t>Suministro e Instalación de Puerta vaivén sencilla aluminio  anodizado Color: RAL 6033 Turquesa Menta, con mirilla redonda D=0.40 m y vidrio natural; Ref. Marco 3x1 sin aleta, Hoja en perfil tubular 3 x 1 1/2" con adaptador, pisavidrios y machimbre de aluminio (Ancho: 1m; Alto hoja: 2,2m; Cuerpo fijo:0,9m; Alto vano:3,1m)</t>
  </si>
  <si>
    <t>Suministro e Instalación de Puerta vaivén sencilla aluminio  anodizado Color: RAL 6033 Turquesa Menta, con mirilla redonda D=0.40 m y vidrio natural; Ref. Marco 3x1 sin aleta, Hoja en perfil tubular 3 x 1 1/2" con adaptador, pisavidrios y machimbre de aluminio (Ancho: 1,2m; Alto hoja: 2,2m; Cuerpo fijo:0,9m; Alto vano:3,1m)</t>
  </si>
  <si>
    <t>Suministro e Instalación de Puerta vaivén sencilla aluminio  anodizado Color: RAL 6033 Turquesa Menta, con mirilla redonda D=0.40 m y vidrio natural; Ref. Marco 3x1 sin aleta, Hoja en perfil tubular 3 x 1 1/2" con adaptador, pisavidrios y machimbre de aluminio (Ancho: 1,2m; Alto hoja: 2,2m; Cuerpo fijo:0,5m; Alto vano:2,7m)</t>
  </si>
  <si>
    <t>Suministro e Instalación de Puerta batiente sencilla aluminio anodizado Color: RAL 6033 Turquesa Menta. Ref. Marco 3x1 con aleta, Hoja en perfil tubular 3 x 1 1/2" con adaptador, pisavidrios y machimbre de aluminio. Con Cerradura antipánico (Ancho: 1,2m; Alto hoja: 2,2m; Cuerpo fijo:0,9m; Alto vano:3,1m)</t>
  </si>
  <si>
    <t>Suministro e Instalación de Puerta batiente sencilla aluminio anodizado Color: RAL 6033 Turquesa Menta. Ref. Marco 3x1 con aleta, Hoja en perfil tubular 3 x 1 1/2" con adaptador, pisavidrios y machimbre de aluminio (Ancho: 1m; Alto hoja: 2,2m; Cuerpo fijo:0,9m; Alto vano:3,1m)</t>
  </si>
  <si>
    <t>Suministro e Instalación de Puerta batiente sencilla aluminio anodizado Color: RAL 6033 Turquesa Menta. Ref. Marco 3x1 con aleta, Hoja en perfil tubular 3 x 1 1/2" con adaptador, pisavidrios y machimbre de aluminio (Ancho: 1,2m; Alto hoja: 1,2m; Cuerpo fijo:0m; Alto vano:1,2m)</t>
  </si>
  <si>
    <t>Suministro e Instalación de Puerta vidrio templado incoloro 10mm doble. Doble cerradura. Accesorios en acero inoxidable. Gato hidraúlico Speedy M60 (Ancho: 2,05m; Alto hoja: 3,1m; Cuerpo fijo:0m; Alto vano:3,1m)</t>
  </si>
  <si>
    <t>Suministro e Instalación de Puerta vidrio templado incoloro 10mm doble. Doble cerradura. Accesorios en acero inoxidable. Gato hidraúlico Speedy M60 (Ancho: 2,05m; Alto hoja: 2,7m; Cuerpo fijo:0m; Alto vano:2,7m)</t>
  </si>
  <si>
    <t>Suministro e Instalación de Puerta vidrio templado incoloro 10mm sencilla. Doble cerradura. Accesorios en acero inoxidable. Gato hidraúlico Speedy M60 (Ancho: 1m; Alto hoja: 2,2m; Cuerpo fijo:0m; Alto vano:2,2m)</t>
  </si>
  <si>
    <t>Suministro e Instalación de Puerta ventana corrediza 3 hojas. Alumio Ref. Línea Koncept Serie 100 Alumina. (Vidrio insulado templado color Azul ártico 4mm + PVB 0.03  Vidrio templado incoloro 4mm) + cámara de aire de 6mm + vidrio insultado templado incoloro 4mm (Ancho: 4,28m; Alto hoja: 3,1m; Cuerpo fijo:0m; Alto vano:3,1m)</t>
  </si>
  <si>
    <t>Suministro e Instalación de Fachada externa Alumio Ref. Línea Stick Serie 45. (Vidrio insulado templado color Azul ártico 4mm + PVB 0.03  Vidrio templado incoloro 4mm) + cámara de aire de 6mm + vidrio insultado templado incoloro 4mm (Ancho: 7,91m; Alto hoja: 6,7m; Cuerpo fijo:0m; Alto vano:13,9m)</t>
  </si>
  <si>
    <t>Suministro e Instalación de Fachada externa Alumio Ref. Línea Stick Serie 45.(Vidrio insulado templado color Azul ártico 4mm + PVB 0.03  Vidrio templado incoloro 4mm) + cámara de aire de 6mm + vidrio insultado templado incoloro 4mm (Ancho: 3,84m; Alto hoja: 7,2m; Cuerpo fijo:0m; Alto vano:13,9m)</t>
  </si>
  <si>
    <t>Suministro e Instalación de Ventana fija fachada con cuerpos batientes. Aluminio Ref. 3831.  (Vidrio insulado templado color Azul ártico 4mm + PVB 0.03  Vidrio templado incoloro 4mm) + cámara de aire de 6mm + vidrio insultado templado incoloro 4mm (Ancho: 1,3m; Alto hoja: 6,7m; Cuerpo fijo:0m; Alto vano:6,7m)</t>
  </si>
  <si>
    <t>Suministro e Instalación de Ventana fija fachada con cuerpos batientes. Aluminio Ref. 3831.  (Vidrio insulado templado color Azul ártico 4mm + PVB 0.03  Vidrio templado incoloro 4mm) + cámara de aire de 6mm + vidrio insultado templado incoloro 4mm (Ancho: 1,39m; Alto hoja: 6,7m; Cuerpo fijo:0m; Alto vano:6,7m)</t>
  </si>
  <si>
    <t>Suministro e Instalación de Ventana fija fachada con cuerpos batientes. Aluminio Ref. 3831.  (Vidrio insulado templado color Azul ártico 4mm + PVB 0.03  Vidrio templado incoloro 4mm) + cámara de aire de 6mm + vidrio insultado templado incoloro 4mm (Ancho: 1,41m; Alto hoja: 6,7m; Cuerpo fijo:0m; Alto vano:6,7m)</t>
  </si>
  <si>
    <t>Suministro e Instalación de Ventana fija fachada con cuerpos batientes. Aluminio Ref. 3831.  (Vidrio insulado templado color Azul ártico 4mm + PVB 0.03  Vidrio templado incoloro 4mm) + cámara de aire de 6mm + vidrio insultado templado incoloro 4mm (Ancho: 2,04m; Alto hoja: 6,7m; Cuerpo fijo:0m; Alto vano:6,7m)</t>
  </si>
  <si>
    <t>Suministro e Instalación de Ventana fija fachada con cuerpos batientes. Aluminio Ref. 7038.  (Vidrio insulado templado color Azul ártico 4mm + PVB 0.03  Vidrio templado incoloro 4mm) + cámara de aire de 6mm + vidrio insultado templado incoloro 4mm (Ancho: 6,53m; Alto hoja: 1,85m; Cuerpo fijo:0m; Alto vano:1,85m)</t>
  </si>
  <si>
    <t>Suministro e Instalación de Ventana fija fachada con cuerpos batientes. Aluminio Ref. 7038.  (Vidrio insulado templado color Azul ártico 4mm + PVB 0.03  Vidrio templado incoloro 4mm) + cámara de aire de 6mm + vidrio insultado templado incoloro 4mm (Ancho: 3,85m; Alto hoja: 1,85m; Cuerpo fijo:0m; Alto vano:1,85m)</t>
  </si>
  <si>
    <t>Suministro e Instalación de Ventana fija fachada con cuerpos batientes. Aluminio Ref. 7038.  (Vidrio insulado templado color Azul ártico 4mm + PVB 0.03  Vidrio templado incoloro 4mm) + cámara de aire de 6mm + vidrio insultado templado incoloro 4mm (Ancho: 2,48m; Alto hoja: 1,85m; Cuerpo fijo:0m; Alto vano:1,85m)</t>
  </si>
  <si>
    <t>Suministro e Instalación de Ventana fija fachada con cuerpos batientes. Aluminio Ref. 3831.  (Vidrio insulado templado color Azul ártico 4mm + PVB 0.03  Vidrio templado incoloro 4mm) + cámara de aire de 6mm + vidrio insultado templado incoloro 4mm (Ancho: 7,8m; Alto hoja: 1m; Cuerpo fijo:0m; Alto vano:1m)</t>
  </si>
  <si>
    <t>Suministro e Instalación de Ventana fija fachada con cuerpos batientes. Aluminio Ref. 3831.  (Vidrio insulado templado color Azul ártico 4mm + PVB 0.03  Vidrio templado incoloro 4mm) + cámara de aire de 6mm + vidrio insultado templado incoloro 4mm (Ancho: 4,2m; Alto hoja: 1m; Cuerpo fijo:0m; Alto vano:1m)</t>
  </si>
  <si>
    <t>Suministro e Instalación de Ventana fija fachada con cuerpos batientes. Aluminio Ref. 3831.  (Vidrio insulado templado color Azul ártico 4mm + PVB 0.03  Vidrio templado incoloro 4mm) + cámara de aire de 6mm + vidrio insultado templado incoloro 4mm (Ancho: 5,7m; Alto hoja: 5,7m; Cuerpo fijo:1m; Alto vano:1m)</t>
  </si>
  <si>
    <t>Suministro e Instalación de Ventana fija fachada con cuerpos batientes. Aluminio Ref. 3831.  (Vidrio insulado templado color Azul ártico 4mm + PVB 0.03  Vidrio templado incoloro 4mm) + cámara de aire de 6mm + vidrio insultado templado incoloro 4mm (Ancho: 2,9m; Alto hoja: 1m; Cuerpo fijo:0m; Alto vano:1m)</t>
  </si>
  <si>
    <t>Suministro e Instalación de Ventana fija fachada con cuerpos batientes. Aluminio Ref. 3831.  (Vidrio insulado templado color Azul ártico 4mm + PVB 0.03  Vidrio templado incoloro 4mm) + cámara de aire de 6mm + vidrio insultado templado incoloro 4mm (Ancho: 4,45m; Alto hoja: 1m; Cuerpo fijo:0m; Alto vano:1m)</t>
  </si>
  <si>
    <t>Suministro e Instalación de Ventana fija fachada con cuerpos batientes. Aluminio Ref. 3831.  (Vidrio insulado templado color Azul ártico 4mm + PVB 0.03  Vidrio templado incoloro 4mm) + cámara de aire de 6mm + vidrio insultado templado incoloro 4mm (Ancho: 1,43m; Alto hoja: 3,1m; Cuerpo fijo:0m; Alto vano:1m)</t>
  </si>
  <si>
    <t>Suministro e Instalación de Ventana corrediza con tres hojas cuerpo fijo inferior. Aluminio Ref. 7038 sistema corredizo. Cuerpo fijo en perfil Jumbo con adaptador y pisavidrios.  (Vidrio insulado templado color Azul ártico 4mm + PVB 0.03  Vidrio templado incoloro 4mm) + cámara de aire de 6mm + vidrio insultado templado incoloro 4mm (Ancho: 3,5m; Alto hoja: 2,7m; Cuerpo fijo:0m; Alto vano:1m)</t>
  </si>
  <si>
    <t>8 REDES HIDRAULICAS</t>
  </si>
  <si>
    <t>Redes Suministro de Agua</t>
  </si>
  <si>
    <t>Puntos hidráulicos</t>
  </si>
  <si>
    <t>pto</t>
  </si>
  <si>
    <t>Punto medidor</t>
  </si>
  <si>
    <t>Tubería PVC presión RDE 9 - 21 De ø 1/2"</t>
  </si>
  <si>
    <t>Tubería PVC presión RDE 9 - 21 De ø 3/4"</t>
  </si>
  <si>
    <t>Tubería PVC presión RDE 9 - 21  De ø 1"</t>
  </si>
  <si>
    <t>Tubería PVC presión RDE 9 - 21  De ø 1 1/2"</t>
  </si>
  <si>
    <t>Tubería PVC presión RDE 9 - 21  De ø 2"</t>
  </si>
  <si>
    <t>Tubería PVC presión RDE 9 - 21  De ø 2-1/2"</t>
  </si>
  <si>
    <t>Tubería PVC presión RDE 9 - 21  De ø 3"</t>
  </si>
  <si>
    <t>Válvulas de compuerta De ø 1/2"</t>
  </si>
  <si>
    <t>Válvulas de compuerta De ø 3/4"</t>
  </si>
  <si>
    <t>Válvulas de compuerta De ø 1"</t>
  </si>
  <si>
    <t>Válvulas de compuerta De ø 2"</t>
  </si>
  <si>
    <t>Succion Equipo Velocidad Variable y Presion Constante</t>
  </si>
  <si>
    <t>Tuberia Presion</t>
  </si>
  <si>
    <t>Tub PVC De ø4"</t>
  </si>
  <si>
    <t>Valvulas de Pie</t>
  </si>
  <si>
    <t>Val Cheque   De ø4"</t>
  </si>
  <si>
    <t>Valvulas de Control</t>
  </si>
  <si>
    <t>Val compuerta   De ø4"</t>
  </si>
  <si>
    <t>Equipo de Impulsion y Distribucion</t>
  </si>
  <si>
    <t>Tuberia PVC P</t>
  </si>
  <si>
    <t>Tub PVC P De ø1"</t>
  </si>
  <si>
    <t>Tub PVC P De ø2"</t>
  </si>
  <si>
    <t>Tub PVC P De ø4"</t>
  </si>
  <si>
    <t>Valvulas de Compuerta Cebamiento</t>
  </si>
  <si>
    <t>Valv. Comp De ø3/4"</t>
  </si>
  <si>
    <t>Val Compuerta De ø4"</t>
  </si>
  <si>
    <t>Valvulas de Cheque</t>
  </si>
  <si>
    <t>Valv. Cheque de ø4"</t>
  </si>
  <si>
    <t>Suministro y conexión hidráulica Equipo de Bombeo. Sistema Velocidad Variable Presion Constante Punto de Operacion : Q= 10,4 LPS, H= 40  PSI.. Consistente en 2 bombas En paralelo cada una con el 60% del Caudal, incluye tableros y demás accesorios para el correcto funcionamiento. No incluye cableado.</t>
  </si>
  <si>
    <t>Redes Aguas Negras</t>
  </si>
  <si>
    <t>Puntos desagües ø 2" en Muro</t>
  </si>
  <si>
    <t>Puntos desagües ø 2" en Piso</t>
  </si>
  <si>
    <t>Puntos desagües ø 3" en Piso</t>
  </si>
  <si>
    <t>Puntos desagües ø 4"</t>
  </si>
  <si>
    <t>Puntos ventilación</t>
  </si>
  <si>
    <t>Puntos de conexión a bajantes ø 4"</t>
  </si>
  <si>
    <t>Puntos de conexión a bajantes ø 6"</t>
  </si>
  <si>
    <t>Pasantes en placa (saca núcleos)</t>
  </si>
  <si>
    <t>Tubería Colectores Enterrados De ø 2" PVC-Sanitaria</t>
  </si>
  <si>
    <t>Tubería Colectores Enterrados De ø 4" PVC-Sanitaria</t>
  </si>
  <si>
    <t>Tubería Colectores Enterrados De ø 6" PVC-Alc. TDP</t>
  </si>
  <si>
    <t>Tubería Colectores Enterrados De ø 8" PVC-Alc. TDP</t>
  </si>
  <si>
    <t>Tubería Colectores De ø 2" PVC-Sanitaria Descolg.</t>
  </si>
  <si>
    <t>Tubería Colectores De ø 3" PVC-Sanitaria Descolg.</t>
  </si>
  <si>
    <t>Tubería Colectores De ø 4" PVC-Sanitaria Descolg.</t>
  </si>
  <si>
    <t>Tubería Colectores De ø 6" PVC-Sanitaria Descolg.</t>
  </si>
  <si>
    <t>Tubería Colectores De ø 2" PVC-Ventilación</t>
  </si>
  <si>
    <t>Tubería Colectores De ø 3" PVC-Ventilación</t>
  </si>
  <si>
    <t>Tubería Colectores De ø 4" PVC-Ventilación</t>
  </si>
  <si>
    <t>Tubería Columna de Ventilación De ø 4" PVC-Sanitaria</t>
  </si>
  <si>
    <t>Tubería Bajantes A.R. De ø 6" PVC-Sanitaria</t>
  </si>
  <si>
    <t>Cajas de Inspección De 0.60×0.60  mts.</t>
  </si>
  <si>
    <t>Cajas de Inspección De 0.80×0.80  mts.</t>
  </si>
  <si>
    <t>Excavación</t>
  </si>
  <si>
    <t>Relleno material seleccionado</t>
  </si>
  <si>
    <t>Relleno material sitio</t>
  </si>
  <si>
    <t>Retiro de sobrantes En Obra</t>
  </si>
  <si>
    <t>Redes Aguas Lluvias</t>
  </si>
  <si>
    <t>Puntos de aguas lluvias ø 4"</t>
  </si>
  <si>
    <t>Tubería Colectores Enterrados De ø 6" PVC-ALC</t>
  </si>
  <si>
    <t>Tubería Colectores  De ø 4" PVC-Sanitaria Descolgada</t>
  </si>
  <si>
    <t>Tubería Colectores  De ø 6" PVC-Sanitaria Descolgada</t>
  </si>
  <si>
    <t>Tubería Bajantes De ø 6" PVC-Sanitaria</t>
  </si>
  <si>
    <t>Registro A. Lluvias 0,8 x 0,8 Vaciado</t>
  </si>
  <si>
    <t>Registro A. Lluvias 1,0x 1,0 Vaciado</t>
  </si>
  <si>
    <t>Sistema Suminstro Agua Caliente</t>
  </si>
  <si>
    <t>Puntos AC CPVC</t>
  </si>
  <si>
    <t>Tuberia CPVC RDE-11</t>
  </si>
  <si>
    <t>Tub CPVC De ø1/2"</t>
  </si>
  <si>
    <t>Tub CPVC De ø3/4"</t>
  </si>
  <si>
    <t>Tub CPVC De ø1"</t>
  </si>
  <si>
    <t>Tub CPVC De ø2"</t>
  </si>
  <si>
    <t>Valvulas de Compuerta</t>
  </si>
  <si>
    <t>Compuerta CPVC De ø1/2"</t>
  </si>
  <si>
    <t>Compuerta CPVC De ø3/4"</t>
  </si>
  <si>
    <t>Compuerta CPVC De ø1"</t>
  </si>
  <si>
    <t>Equipo de Recirculacion Agua Caliente</t>
  </si>
  <si>
    <t>9 INSTALACIONES ELECTRICAS Y DE COMUNICACIONES</t>
  </si>
  <si>
    <t>Salida luces en tuberia PVC SCH40 de 1/2" con 2 cables # 12 + 1 cable # 14 Cu LSZH (No incluye placas)</t>
  </si>
  <si>
    <t>Salida Interruptor Sencillo en tuberia PVC SCH40 de 1/2" con 2 cables # 12 + 1 cable # 14 Cu LSZH (No incluye placas)</t>
  </si>
  <si>
    <t>Salida Interruptor Sencillo en tuberia EMT de 1/2" con 2 cables # 12 + 1 cable # 14 Cu LSZH (No incluye placas)</t>
  </si>
  <si>
    <t>Salida Interruptor Sencillo Conm en tuberia PVC SCH40 de 1/2" con 3 cables # 12 + 1 cable # 14 Cu LSZH (No incluye placas)</t>
  </si>
  <si>
    <t>Salida Interruptor Doble en tuberia PVC SCH40 de 1/2" con 3 cables # 12 + 1 cable # 14 Cu LSZH (No incluye placas)</t>
  </si>
  <si>
    <t>Salida Interruptor Doble en tuberia EMT de 1/2" con 3 cables # 12 + 1 cable # 14 Cu LSZH (No incluye placas)</t>
  </si>
  <si>
    <t>Salida de Tomacorrientes en tuberia PVC SCH40 de 1/2" con 2 cables # 12 + 1 cable # 14 Cu LSZH (No incluye placas)</t>
  </si>
  <si>
    <t>Salida de Tomacorrientes Regulados en tuberia PVC SCH40 de 1/2" con 2 cables # 12 + 1 cable # 14 Cu LSZH (No incluye placas)</t>
  </si>
  <si>
    <t xml:space="preserve">Salida Sonido con Cable Blindado  2 x 16 AWG en tuberia PVC SCH40 de 1/2" </t>
  </si>
  <si>
    <t>Salida TV en Tuberia PVC de 3/4 ( Entubado)</t>
  </si>
  <si>
    <t>Tablero M.B. trifásico de 42 ctos con puerta</t>
  </si>
  <si>
    <t>Tablero M.B. trifásico de 36 ctos con puerta</t>
  </si>
  <si>
    <t xml:space="preserve">Tablero M.B. trifásico de 18 ctos con puerta </t>
  </si>
  <si>
    <t>Suministro e instalación de Breaker Enchufables 1x20 Amperios</t>
  </si>
  <si>
    <t>Suministro e instalación de Breaker Enchufables 2x20 Amperios</t>
  </si>
  <si>
    <t>Suministro e instalación de Breaker Enchufables 2x30 Amperios</t>
  </si>
  <si>
    <t>Suministro e instalación cajas de paso de 15x15x10 cms.</t>
  </si>
  <si>
    <t>Suministro e instalación cajas de paso de 20x20x15 cms.</t>
  </si>
  <si>
    <t>Luminarias y Plaqueteria</t>
  </si>
  <si>
    <t>Suministro e instalación interruptor sencillo  Blanco</t>
  </si>
  <si>
    <t>Suministro e instalación interruptor sencillo Conmutable  Blanco</t>
  </si>
  <si>
    <t>Suministro e instalación interruptor doble  Blanco</t>
  </si>
  <si>
    <t>Suministro e instalación de Panel led de 18W, 6500k. de Incrustar</t>
  </si>
  <si>
    <t>Suministro e instalación de Panel led de 12W, 6500k. de Incrustar</t>
  </si>
  <si>
    <t xml:space="preserve">Suministro e instalación de Luminaria panel led cuadrada 60 x 60 cm  40w  6500k. </t>
  </si>
  <si>
    <t>Suministro e instalación de marco 60x60 para luminaria</t>
  </si>
  <si>
    <t>Suministro e instalación luminaria LED emergencia R2 3W 2X100LM 180MIN</t>
  </si>
  <si>
    <t xml:space="preserve">Suministro e instalación tomacorriente doble P.T  Blanco </t>
  </si>
  <si>
    <t xml:space="preserve">Suministro e instalación tomacorriente doble ground fault proteccion </t>
  </si>
  <si>
    <t>Comunicaciones y CCTV</t>
  </si>
  <si>
    <t>Salida de Voz y Datos en cable UTP  Cat 6A en tuberia PVC de 3/4"</t>
  </si>
  <si>
    <t>Salida de Datos en cable UTP  Cat 6A en tuberia PVC de 3/4"</t>
  </si>
  <si>
    <t>Suministro e instalación de patch cord 3 pies. Cat 6A</t>
  </si>
  <si>
    <t>Suministro e instalación de patch cord 7 pies. Cat 6A</t>
  </si>
  <si>
    <t>Suministrto e instalación de patch panel de 24 puertos Cat 6A SIEMON</t>
  </si>
  <si>
    <t>Suministro e instalación de organizador de cables horizontal</t>
  </si>
  <si>
    <t>Suministro e instalación de multitoma horizontal gabinete</t>
  </si>
  <si>
    <t>Conexión a Tierra de equipos de Comunicaciones</t>
  </si>
  <si>
    <t xml:space="preserve">Suministro e Instalación de Switch de 24 Puertos  </t>
  </si>
  <si>
    <t>Suministro e Instalación de Gabinete (Rack) de piso de 120Cm, 24 RU</t>
  </si>
  <si>
    <t xml:space="preserve">Access Point </t>
  </si>
  <si>
    <t>Suministro e instalación Speaker de incrustar en Techo</t>
  </si>
  <si>
    <t>Suministro e instalación amplificador para sonido</t>
  </si>
  <si>
    <t>Bandeja Portacables Cablofil de 40 Cms (Incluye accesorios  y Soporteria)</t>
  </si>
  <si>
    <t>Acometidas</t>
  </si>
  <si>
    <t>Acometidas del tablero de 42 circuitos en tuberia PVC SCH 40 2" con 3#4+ 1#4N + 1#8T Cable Cu LSZH</t>
  </si>
  <si>
    <t>Acometidas del tablero de 36 circuitos en tuberia PVC SCH 40 1 1/2" con 3#6+ 1#8T Cable Cu LSZH</t>
  </si>
  <si>
    <t>Acometidas del tablero de 18 circuitos en tuberia PVC SCH 40 1" con 3#6F+ 1#4N + 1#8T Cable Cu LSZH</t>
  </si>
  <si>
    <t>Acometida de Tomacorriente 220V trifasico para puerta motorizada en tuberia PVC SCH40 de 3/4" con 3 cables # 10 + 1 cable # 12 Cu LSZH</t>
  </si>
  <si>
    <t>Acometida de Tomacorriente 220V trifasico para cargador de Baterias de la carros de bomberos en tuberia PVC SCH40 de 3/4" con 3 cables # 10 + 1 cable # 12 Cu LSZH</t>
  </si>
  <si>
    <t xml:space="preserve">Acometidas AA en tuberia PVC SCH40 de 3/4" con cables 3#10 + 1#12 AWG Cu LSZH </t>
  </si>
  <si>
    <t xml:space="preserve">Acometidas AA en tuberia IMC de 3/4" con cables 3#10 + 1#12 AWG Cu LSZH </t>
  </si>
  <si>
    <t xml:space="preserve">Acometidas AA en tuberia PVC SCH40 de 3/4" con cables 4#12 AWG Cu LSZH </t>
  </si>
  <si>
    <t xml:space="preserve">Acometidas AA en tuberia PVC SCH40 de 3/4" con cables 3#12 AWG Cu LSZH </t>
  </si>
  <si>
    <t>Suministro e instalación conector recto para coraza metalica flexible  de 3/4"  (para llegadas a UC's de AA)</t>
  </si>
  <si>
    <t>Subestacion Electricas y Redes</t>
  </si>
  <si>
    <t>suministro e instalacion terminaciones premoldeadas tipo interior</t>
  </si>
  <si>
    <t>jgo</t>
  </si>
  <si>
    <t>suministro e instalacion terminaciones premoldeadas tipo exterior</t>
  </si>
  <si>
    <t>Seccionador tripolar para operación bajo carga, 17.5 kv, 630 amp,  con 3 fusibles de 30 amperios,(incluye base metalica para celda seccionador).</t>
  </si>
  <si>
    <t>Celda general de baja tension de 800amperios,220 voltios, breaker totalizador de 3x320-800amps, transferencia automatica de 700 amperios, incluye analizador de redes  y  DPS tipo C de 280Ka, , todo lo anterior  de acuerdo a diagrama unifilar.</t>
  </si>
  <si>
    <t>Celda TRAFO  300 kva-13.200/220 voltiuos</t>
  </si>
  <si>
    <t>Suministro e instalacion transformador trifasico tipo F, de 300 kva, conexión DY5, tipo seco embebido en resina, 13.200/220.127 Voltios</t>
  </si>
  <si>
    <t>Suministro e instalacion pararrayos elastomerico 15kv en bornes de media tension transformador (DPS`s)</t>
  </si>
  <si>
    <t>Protecciones en poste</t>
  </si>
  <si>
    <t>Malla a Tierra  (cuadrada de 5x5 mts, con 4 varillas copperweld 2.4 mts + cable cobre desnudo 4/0, y cableado interior formando 8 cuadriculas, según se muestra en plano DETALLES, todo unido con soldadura exotermica (de 150 gramos). (Incl: 4 varilla copperweld 5/8" x 2,4 mt, Cable desnudo #1/0, Cable desnudo #4/0, platinas de cobre 200x40x3mm y soldaduras cadweld)</t>
  </si>
  <si>
    <t>Acometida media tension desde  cajas primarias en poste  hasta seccionador  con 3#1/0 Al - XLPE - 15KV (solo cableado).</t>
  </si>
  <si>
    <t>Entubado cometida media tension  en PVC 3"</t>
  </si>
  <si>
    <t>Conduit IMC 3"</t>
  </si>
  <si>
    <t>Suministro e instalacion caja metalica para cambio de nivel acometida MT subterranea, de 60x60x50cms</t>
  </si>
  <si>
    <t>Sistema de medida compuesto por 3 trafos de corriente y 3 trafos de potencial (para medida totalizadora por media tension)</t>
  </si>
  <si>
    <t>Medidor electronico para medida totalizadora</t>
  </si>
  <si>
    <t>Inspeccion retie</t>
  </si>
  <si>
    <t>Inspeccion retilap</t>
  </si>
  <si>
    <t>Obras Previas</t>
  </si>
  <si>
    <t>Desmontaje de tableros, salidas de luces, tomacorrientes y de comunicaciones en la zona de construcción</t>
  </si>
  <si>
    <t>Instalación de tablero eléctrico y tomacorrientes provisionales en obra (Cara de Vaca)</t>
  </si>
  <si>
    <t>10 INSTALACIONES DE GAS</t>
  </si>
  <si>
    <t xml:space="preserve">Puntos de gas </t>
  </si>
  <si>
    <t>Puntos medidor</t>
  </si>
  <si>
    <t>Tuberia de Cobre Tipo L</t>
  </si>
  <si>
    <t xml:space="preserve">Tubería redes alimentación  De ø 1/2" cobre tipo "L" </t>
  </si>
  <si>
    <t xml:space="preserve">Tubería redes alimentación  De ø 3/4" cobre tipo "L" </t>
  </si>
  <si>
    <t xml:space="preserve">Tubería redes alimentación  De ø 1" cobre tipo "L" </t>
  </si>
  <si>
    <t>Valcula de Control de Gas</t>
  </si>
  <si>
    <t>Válvulas de cierre rápido De ø 1/2"</t>
  </si>
  <si>
    <t>Válvulas de cierre rápido De ø 3/4"</t>
  </si>
  <si>
    <t>11 INSTALACIONES DE RED CONTRAINCENDIO</t>
  </si>
  <si>
    <t>Punto de Siamesa Ø4"</t>
  </si>
  <si>
    <t>Punto rociador K=5.6</t>
  </si>
  <si>
    <t>Punto de Gabinete CI</t>
  </si>
  <si>
    <t>Punto conexión ø 1 1/2" AC</t>
  </si>
  <si>
    <t>Punto conexión ø 2" AC</t>
  </si>
  <si>
    <t>Punto conexión ø 3" AC</t>
  </si>
  <si>
    <t>Punto conexión ø 4" AC</t>
  </si>
  <si>
    <t>Punto conexión ø 6" AC</t>
  </si>
  <si>
    <t>Punto conexión ø 1 1/2" tee mecánica</t>
  </si>
  <si>
    <t>Punto conexión ø 2" tee mecánica</t>
  </si>
  <si>
    <t>Punto conexión ø 3" tee mecánica</t>
  </si>
  <si>
    <t>Punto conexión ø 4" tee mecánica</t>
  </si>
  <si>
    <t>Estación de control</t>
  </si>
  <si>
    <t>Tubería acero al carbón  De ø 1/2"</t>
  </si>
  <si>
    <t>Tubería acero al carbón  De ø 3/4"</t>
  </si>
  <si>
    <t>Tubería acero al carbón  De ø 1"</t>
  </si>
  <si>
    <t>Tubería acero al carbón  De ø 1 1/2"</t>
  </si>
  <si>
    <t>Tubería acero al carbón  De ø 2"</t>
  </si>
  <si>
    <t>Tubería acero al carbón  De ø 3"</t>
  </si>
  <si>
    <t>Tubería acero al carbón  De ø 4"</t>
  </si>
  <si>
    <t>Tubería acero al carbón  De ø 6"</t>
  </si>
  <si>
    <t>Rociador ø 1/2" K=5.6</t>
  </si>
  <si>
    <t>Gabinete Contra Incendio Tipo 3</t>
  </si>
  <si>
    <t>Válvula de vástago ascendente De ø 4"</t>
  </si>
  <si>
    <t>Soportes Tuberia Ø1-3"</t>
  </si>
  <si>
    <t>Soportes Tuberia Ø4"</t>
  </si>
  <si>
    <t>Soportes Tuberia Ø6"</t>
  </si>
  <si>
    <t>Soportes anticismico  de 2 Vias Ø4"</t>
  </si>
  <si>
    <t>Soportes Anticismico 2 Vias Ø6"</t>
  </si>
  <si>
    <t>Succion Equipo Contra Incendio</t>
  </si>
  <si>
    <t>Tuberia PVC Industrial</t>
  </si>
  <si>
    <t>Tub CORZAN ø6"</t>
  </si>
  <si>
    <t>Tub CORZAN ø 3"</t>
  </si>
  <si>
    <t>Val Pie   De ø6"</t>
  </si>
  <si>
    <t>Val Pie   De ø 2"</t>
  </si>
  <si>
    <t>Val Mariposa  De ø6"</t>
  </si>
  <si>
    <t>Val Mariosa  De ø 2"</t>
  </si>
  <si>
    <t>Equipo de Impulsion Gabinetes y Rociadores</t>
  </si>
  <si>
    <t>Tuberia Acero al Carbon</t>
  </si>
  <si>
    <t>Tub AC SCH 10 De ø6"</t>
  </si>
  <si>
    <t>Tub AC SCH 10 De ø4" Conexion Siamesa</t>
  </si>
  <si>
    <t>Tub AC SCH 10 De ø1"</t>
  </si>
  <si>
    <t>Val Compuerta Vastago Ascendente De ø6"</t>
  </si>
  <si>
    <t>Valv. Cheque de ø6"</t>
  </si>
  <si>
    <t>Valv. Cheque de ø2"</t>
  </si>
  <si>
    <t>Siamesa en Y de 2-1/2"</t>
  </si>
  <si>
    <t>Suministro y conexión hidráulica Equipo de Bombeo. Sistema Contra Incendio Listado UL/FM Bomba Lider : Q= 1000 GPM S, H= 1000  PSI., incluye tableros y demás accesorios para el correcto funcionamiento. No incluye cableado.</t>
  </si>
  <si>
    <t>12 AIRES ACONDICIONADOS</t>
  </si>
  <si>
    <t>Suministro e instalación de aires acondicionados (incluye todo lo necesario para su correcta instalación y buen funcionamiento)</t>
  </si>
  <si>
    <t>13 ORDEN Y ASEO</t>
  </si>
  <si>
    <t>Orden y Aseo</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</si>
  <si>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</si>
  <si>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</si>
  <si>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</si>
  <si>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</si>
  <si>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</si>
  <si>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</si>
  <si>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</si>
  <si>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</si>
  <si>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</si>
  <si>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</si>
  <si>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</si>
  <si>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</si>
  <si>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</si>
  <si>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</si>
  <si>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NP CIM 1</t>
  </si>
  <si>
    <t>ITEM NO PREVISTOS PARA CIMENTACIÓN</t>
  </si>
  <si>
    <t>NP ES 1</t>
  </si>
  <si>
    <t>NP ES 2</t>
  </si>
  <si>
    <t>NP ES 3</t>
  </si>
  <si>
    <t>NP ES 4</t>
  </si>
  <si>
    <t>Suministro e instalación de malla anti impacto panel prefabricado en alambre de acero galvanizada, recubrimiento en pintura de poliéster de 4.75mm de diámetro con puntos de cruce electrosoldados.</t>
  </si>
  <si>
    <t>NP ES 5</t>
  </si>
  <si>
    <t>NP ES 6</t>
  </si>
  <si>
    <t>Suminsitro e instalación de gotextil NT 2500</t>
  </si>
  <si>
    <t>NP ES 7</t>
  </si>
  <si>
    <t>NP ES 8</t>
  </si>
  <si>
    <t>NP ES 9</t>
  </si>
  <si>
    <t>NP ES 10</t>
  </si>
  <si>
    <t>NP ES 11</t>
  </si>
  <si>
    <t>ITEM NO PREVISTOS PARA MAMPOSTERIA Y PAÑETES</t>
  </si>
  <si>
    <t>NP MAM 1</t>
  </si>
  <si>
    <t>Dinteles en vanos de puertas (10*20) cm (incluye acero de refuerzo, encofrado y desencofrado)</t>
  </si>
  <si>
    <t>NP MAM 2</t>
  </si>
  <si>
    <t>Viga cinta en muros N4 mayores de 2.7 de altura (10*20) cm (incluye acero de refuerzo, encofrado y desencofrado)</t>
  </si>
  <si>
    <t>NP MAM 3</t>
  </si>
  <si>
    <t>NP MAM 4</t>
  </si>
  <si>
    <t>ITEM NO PREVISTOS PARA ACABADOS</t>
  </si>
  <si>
    <t>NP ACAB 1</t>
  </si>
  <si>
    <t>NP ACAB 2</t>
  </si>
  <si>
    <t>Suministro e instalación de cielo raso en Panel de yeso ignífugo o cortafuego RF (incluye acabado).</t>
  </si>
  <si>
    <t>NP ACAB 3</t>
  </si>
  <si>
    <t>NP ACAB 4</t>
  </si>
  <si>
    <t>ITEM NO PREVISTO PARA VENTANAS Y PUERTAS</t>
  </si>
  <si>
    <t>NP VENT 1</t>
  </si>
  <si>
    <t>NP VENT 2</t>
  </si>
  <si>
    <t>Suministro e instalación de puerta cortafuego 1 hoja, certificación de ensayo UL, resistencia al fuego 180 min, calibre hoja 20, calibre marco 16, acabado RAL 6033, barra antipanico tipo toallero, marco estandar, cinta intumercente. Relleno lana de roca mineral.</t>
  </si>
  <si>
    <t>Und</t>
  </si>
  <si>
    <t>NP VENT 3</t>
  </si>
  <si>
    <t>NP VENT 4</t>
  </si>
  <si>
    <t>ITEM NO PREVISTO PARA LA CONSTRUCCIÓN DEL MUELLE</t>
  </si>
  <si>
    <t>NP MUE 1</t>
  </si>
  <si>
    <t>Pontón Flotante NGET 25mm 11,9 X 2,6 m Abierto. Incluye:
• Chasis en perfilería de aluminio marino 
• Cubierta en madera WPC 
 •Defensas de un clip de caucho laterales empotradas a lo largo del perfil a los costados del muelle                                                                                                                                                              •Flotadores plasticos rotomoldeados rellenos de poliestireno expandido</t>
  </si>
  <si>
    <t>NP MUE 2</t>
  </si>
  <si>
    <t xml:space="preserve">Pontón Flotante NGET 25mm 11,9 X 2,6 m Semicerrado. Incluye:
• Chasis en perfilería de aluminio marino 
• Cubierta en madera WPC 
 •Defensas de un clip de caucho laterales empotradas a lo largo del perfil a los costados del muelle                                                                                                                                                              •Flotadores plasticos rotomoldeados rellenos de poliestireno expandido </t>
  </si>
  <si>
    <t>NP MUE 3</t>
  </si>
  <si>
    <t xml:space="preserve">Finger flotante de 11,9 X 1,5 m Incluye:
• Chasis en perfilería de aluminio marino 
• Cubierta en madera WPC 
 •Defensas de un clip de caucho laterales empotradas a lo largo del perfil a los costados del muelle                                                                                                                                                              •Flotadores plasticos rotomoldeados rellenos de poliestireno expandido </t>
  </si>
  <si>
    <t>NP MUE 4</t>
  </si>
  <si>
    <t>ACCESORIOS</t>
  </si>
  <si>
    <t>NP MUE 5</t>
  </si>
  <si>
    <t>Cornamusa en Aluminio Marino  (Con Tornilleria Cabeza de Martillo, Tuercas y Arandelas)</t>
  </si>
  <si>
    <t>NP MUE 6</t>
  </si>
  <si>
    <t>Torreta de Emergencia (Extintor y Aro Salvavidas)</t>
  </si>
  <si>
    <t>NP MUE 7</t>
  </si>
  <si>
    <t>Postes de Luz en tubo de aluminio, con lampara LED Fotovoltaica de 30W</t>
  </si>
  <si>
    <t>SISTEMA DE FIJACIÓN Y UNIÓN</t>
  </si>
  <si>
    <t>NP MUE 8</t>
  </si>
  <si>
    <t>Anilla en Aluminio para Pilote (20 Pulgadas de Diametro)</t>
  </si>
  <si>
    <t>NP MUE 9</t>
  </si>
  <si>
    <t>Sombrero de Fibra de Vidrio y Resina Poliester (20 Pulgadas de Diametro)</t>
  </si>
  <si>
    <t>NP MUE 10</t>
  </si>
  <si>
    <t>NP MUE 11</t>
  </si>
  <si>
    <t>Anilla en Aluminio para Pilote (12 Pulgadas de Diametro)</t>
  </si>
  <si>
    <t>NP MUE 12</t>
  </si>
  <si>
    <t>Sombrero de Fibra de Vidrio y Resina Poliester (12 Pulgadas de Diametro)</t>
  </si>
  <si>
    <t>NP MUE 13</t>
  </si>
  <si>
    <t>ITEM NO PREVISTOS PARA REDES HIDRÁULICAS</t>
  </si>
  <si>
    <t>NP HID 1</t>
  </si>
  <si>
    <t>Puntos Conexión a Columna ø2"×ø1½"×ø1".</t>
  </si>
  <si>
    <t>NP HID 2</t>
  </si>
  <si>
    <t>Válvulas de Cheque Compuerta De ø1/2".</t>
  </si>
  <si>
    <t>NP HID 3</t>
  </si>
  <si>
    <t>Válvulas de Cheque Compuerta De De ø2".</t>
  </si>
  <si>
    <t>NP HID 4</t>
  </si>
  <si>
    <t>Valvula Tipo Wafer</t>
  </si>
  <si>
    <t>NP HID 5</t>
  </si>
  <si>
    <t>Valv. De ø 1½".</t>
  </si>
  <si>
    <t>Valvulas de Cheque Tipo Wafer</t>
  </si>
  <si>
    <t>NP HID 6</t>
  </si>
  <si>
    <t>Unión Antivibratoria</t>
  </si>
  <si>
    <t>NP HID 7</t>
  </si>
  <si>
    <t>Unión Antivibratoria. De ø3".</t>
  </si>
  <si>
    <t>Manometro</t>
  </si>
  <si>
    <t>NP HID 8</t>
  </si>
  <si>
    <t>Manometro 0 - 200 PSI.</t>
  </si>
  <si>
    <t>NP HID 9</t>
  </si>
  <si>
    <t>Val Cheque   De ø3".</t>
  </si>
  <si>
    <t>Conexiones a Tanques</t>
  </si>
  <si>
    <t>NP HID 10</t>
  </si>
  <si>
    <t>Pasamuro de ø2"× 0.6 m, A. Inox. Rosca x Rosca.</t>
  </si>
  <si>
    <t>NP HID 11</t>
  </si>
  <si>
    <t>Pasamuro de ø3"× 0.6 m, A. Inox. Rosca x Rosca.</t>
  </si>
  <si>
    <t>NP HID 12</t>
  </si>
  <si>
    <t>Tanque de almacenamiento de agua potable y de suministro de agua para red contraincendio, tanques de 24 metros cubicos</t>
  </si>
  <si>
    <t>Acometida a Tanque Bajo</t>
  </si>
  <si>
    <t>NP HID 13</t>
  </si>
  <si>
    <t>Tubería PEAD PN 10 De ø32 mm.</t>
  </si>
  <si>
    <t>NP HID 14</t>
  </si>
  <si>
    <t>Válvulas de Flotador De ø1".</t>
  </si>
  <si>
    <t>NP HID 15</t>
  </si>
  <si>
    <t>Pasamuro de ø1"× 0.6 m, A. Inox. Rosca x Rosca.</t>
  </si>
  <si>
    <t>NP HID 16</t>
  </si>
  <si>
    <t>Empalmes conexión de ø2 - 4".</t>
  </si>
  <si>
    <t>NP HID 17</t>
  </si>
  <si>
    <t>Puntos Conexión ø2" Columnas de Ventilación  de 2" a 4".</t>
  </si>
  <si>
    <t>NP HID 18</t>
  </si>
  <si>
    <t>Puntos Inspección ø3" - 4".</t>
  </si>
  <si>
    <t>NP HID 19</t>
  </si>
  <si>
    <t>Pasantes en placa (en fundida).</t>
  </si>
  <si>
    <t>NP HID 20</t>
  </si>
  <si>
    <t>Tubería Colectores Enterrados De ø 3" PVC-Sanitaria.</t>
  </si>
  <si>
    <t>NP HID 21</t>
  </si>
  <si>
    <t>Tubería Colectores Enterrados De ø 6" PVC-Sanitaria</t>
  </si>
  <si>
    <t>NP HID 22</t>
  </si>
  <si>
    <t>Tubería Columna de Ventilación De ø 3" PVC-Sanitaria.</t>
  </si>
  <si>
    <t>NP HID 23</t>
  </si>
  <si>
    <t>Tubería Bajantes A.R. De ø 4" PVC-Sanitaria.</t>
  </si>
  <si>
    <t>NP HID 24</t>
  </si>
  <si>
    <t xml:space="preserve">Estación elevadora de Aguas Negras: Incluye el suministro e instalación de sistema de bombeo consistente en 2 bombas de aguas negras trabajando alternadamente, cada una con las siguientes condiciones de operación: Q= 5,00 lps, H=15,00 mt, asi como tambien valvulas, excavaciones y construcción del foso humedo y seco, asi como los demas elementos para su correcto funcionamiento. Ver detalle en plano. </t>
  </si>
  <si>
    <t>Glb.</t>
  </si>
  <si>
    <t>NP HID 25</t>
  </si>
  <si>
    <t>NP HID 27</t>
  </si>
  <si>
    <t>Puntos Empalme ø4" a Colector de ø4".</t>
  </si>
  <si>
    <t>Un.</t>
  </si>
  <si>
    <t>NP HID 28</t>
  </si>
  <si>
    <t>Tubería Bajantes De ø 4" PVC-Sanitaria.</t>
  </si>
  <si>
    <t>Puntos Conexión a Columna.</t>
  </si>
  <si>
    <t>Compuerta CPVC De ø1½".</t>
  </si>
  <si>
    <t>ITEM NO PREVISTOS PARA INSTALACIONES DE GAS</t>
  </si>
  <si>
    <t>NP GAS 1</t>
  </si>
  <si>
    <t>Puntos Gas Pe-Al-Pe 1216.</t>
  </si>
  <si>
    <t>NP GAS 2</t>
  </si>
  <si>
    <t>Puntos Gas Pe-Al-Pe 2025.</t>
  </si>
  <si>
    <t>Tuberia de PE AL PE</t>
  </si>
  <si>
    <t>NP GAS 3</t>
  </si>
  <si>
    <t>Tubería redes alimentación Pe-Al-Pe 1216.</t>
  </si>
  <si>
    <t>NP GAS 4</t>
  </si>
  <si>
    <t>Tubería redes alimentación Pe-Al-Pe 2025.</t>
  </si>
  <si>
    <t>Valvula de Control de Gas</t>
  </si>
  <si>
    <t>NP GAS 5</t>
  </si>
  <si>
    <t>Válvulas PE AL PE De ø1/2".</t>
  </si>
  <si>
    <t>NP GAS 6</t>
  </si>
  <si>
    <t>Válvulas PE AL PE De ø1".</t>
  </si>
  <si>
    <t>Reguladores</t>
  </si>
  <si>
    <t>NP GAS 7</t>
  </si>
  <si>
    <t>Regulador de gas uso interno sin venteo de 2PSIG  a 9.000"WC.</t>
  </si>
  <si>
    <t>Desfogue Lámina Galvanizada</t>
  </si>
  <si>
    <t>NP GAS 8</t>
  </si>
  <si>
    <t>Punto Defogue Secadora.</t>
  </si>
  <si>
    <t>NP GAS 9</t>
  </si>
  <si>
    <t>Deflector ø102 mm.</t>
  </si>
  <si>
    <t>Tubería Desfogue</t>
  </si>
  <si>
    <t>NP GAS 10</t>
  </si>
  <si>
    <t>Tuberia defogue ø102 mm.</t>
  </si>
  <si>
    <t>Calentadores</t>
  </si>
  <si>
    <t>NP GAS 11</t>
  </si>
  <si>
    <t>Suministro e instalación de Calentador con capacidad de 500Lts, sistema modular tipo caldera. Revisar y validar capacidad con proveedor para la cantidad de aparatos a utilizar.</t>
  </si>
  <si>
    <t>ITEM NO PREVISTOS PARA INSTALACIONES DE RED CONTRAINCENDIO</t>
  </si>
  <si>
    <t>NP RCI 1</t>
  </si>
  <si>
    <t>Puntos Conexión Valvula Angular.</t>
  </si>
  <si>
    <t>NP RCI 2</t>
  </si>
  <si>
    <t>Puntos Conexión Tee mecánica ø1".</t>
  </si>
  <si>
    <t>NP RCI 3</t>
  </si>
  <si>
    <t>Puntos Conexión Tee mecánica ø2½"×ø1".</t>
  </si>
  <si>
    <t>NP RCI 4</t>
  </si>
  <si>
    <t>Puntos Conexión Tee mecánica ø2½"×ø2½".</t>
  </si>
  <si>
    <t>NP RCI 5</t>
  </si>
  <si>
    <t>Tubería acero al carbón  De ø 2 1/2".</t>
  </si>
  <si>
    <t>NP RCI 6</t>
  </si>
  <si>
    <t>Soportes anticismico  de 2 Vias Ø 2 1/2".</t>
  </si>
  <si>
    <t>NP RCI 7</t>
  </si>
  <si>
    <t>Rociador ø3/4" K=11.2.</t>
  </si>
  <si>
    <t>NP RCI 8</t>
  </si>
  <si>
    <t>Valvula Angular  UL/FM De ø2½".</t>
  </si>
  <si>
    <t>NP RCI 9</t>
  </si>
  <si>
    <t>Valvula Ventosa UL/FM De ø1".</t>
  </si>
  <si>
    <t>NP RCI 10</t>
  </si>
  <si>
    <t>Val Mariposa  De ø2½".</t>
  </si>
  <si>
    <t>NP RCI 11</t>
  </si>
  <si>
    <t>Val Mariposa  De ø4".</t>
  </si>
  <si>
    <t>Placa Antivortice</t>
  </si>
  <si>
    <t>NP RCI 12</t>
  </si>
  <si>
    <t>Placa Antivortice De ø4".</t>
  </si>
  <si>
    <t>NP RCI 13</t>
  </si>
  <si>
    <t>Suministro y conexión hidráulica, sistema de bombeo contra incendio Listado UL/FM Bomba Lider Caudal (Q) 250GPM, presión (P) 130PSI y potencia teorica 30HP, Bomba Auxiliar o Jockey Caudal (Q) 10GPM, presión (P) 140PSI y potencia teorica 1.50HP. El sistema incluye tableros de control y accesorios que garanticen su correcto funcionamiento. No se incluye el cableado eléctrico.</t>
  </si>
  <si>
    <t>NP RCI 14</t>
  </si>
  <si>
    <t>Valv. Cheque de ø2½".</t>
  </si>
  <si>
    <t>NP RCI 15</t>
  </si>
  <si>
    <t>Pasamuro de ø2"× 0.60 m  A. Inox. Rosca x Rosca.</t>
  </si>
  <si>
    <t>NP RCI 16</t>
  </si>
  <si>
    <t>Pasamuro de ø4"× 0.6 m, A. Inox. Rosca x Rosca.</t>
  </si>
  <si>
    <t>Cabezal de Pruebas</t>
  </si>
  <si>
    <t>NP RCI 17</t>
  </si>
  <si>
    <t>Cabezal de Pruebas De ø4" con 2 salidas de ø2½".</t>
  </si>
  <si>
    <t>Linea de Sensado</t>
  </si>
  <si>
    <t>NP RCI 18</t>
  </si>
  <si>
    <t>Suministro e instalacion de Linea de sensado. Incluye tuberia de cobre de ø1/2", accesorios de cobre, válvulas de cierre, cheques perforados, manómetros y soportería.</t>
  </si>
  <si>
    <t>ITEM NO PREVISTOS PARA INSTALACIONES DE REDES DE DRENAJE AIRE ACONDICIONADO</t>
  </si>
  <si>
    <t>NP DREN 1</t>
  </si>
  <si>
    <t>Puntos Drenaje ø1".</t>
  </si>
  <si>
    <t>NP DREN 2</t>
  </si>
  <si>
    <t>Puntos Conexión ø1" a Bajantes ø2" A.A.</t>
  </si>
  <si>
    <t>NP DREN 3</t>
  </si>
  <si>
    <t>Puntos Conexión ø1 1/2" a Bajantes ø2" A.A.</t>
  </si>
  <si>
    <t>NP DREN 4</t>
  </si>
  <si>
    <t>Tubería PVC presión RDE 9 - 21  De ø 1" con rubatex.</t>
  </si>
  <si>
    <t>NP DREN 5</t>
  </si>
  <si>
    <t>Tubería PVC presión RDE 9 - 21  De ø 1 1/2" con rubatex.</t>
  </si>
  <si>
    <t>NP DREN 6</t>
  </si>
  <si>
    <t>Tubería PVC presión RDE 9 - 21  De ø 2" con rubatex.</t>
  </si>
  <si>
    <t>ITEM NO PREVISTOS INSTALACIONES ELÉCTRICAS</t>
  </si>
  <si>
    <t>NP ELEC 1</t>
  </si>
  <si>
    <t>Salida Interruptor doble Conm en tuberia PVC SCH40 de 1/2" con 5 cables # 12 + 1 cable # 14 Cu LSZH (No incluye placas)</t>
  </si>
  <si>
    <t>NP ELEC 2</t>
  </si>
  <si>
    <t>Salida Interruptor triple en tuberia PVC SCH40 de 1/2" con 4 cables # 12 + 1 cable # 14 Cu LSZH (No incluye placas)</t>
  </si>
  <si>
    <t>NP ELEC 3</t>
  </si>
  <si>
    <t>Salida AA en tuberia PVC SCH40 de 3/4" con cables 3#10 + 1#12 AWG Cu LSZH</t>
  </si>
  <si>
    <t>NP ELEC 4</t>
  </si>
  <si>
    <t>Salida AA en tuberia PVC SCH40 de 1/2" con cables 2x16 blindado</t>
  </si>
  <si>
    <t>NP ELEC 5</t>
  </si>
  <si>
    <t>Tablero M.B. trifásico de 36 ctos con totalizador y puerta</t>
  </si>
  <si>
    <t>NP ELEC 6</t>
  </si>
  <si>
    <t>Tablero M.B. trifásico de 30 ctos con totalizador y puerta</t>
  </si>
  <si>
    <t>NP ELEC 7</t>
  </si>
  <si>
    <t>Tablero M.B. trifásico de 24 ctos con totalizador y puerta</t>
  </si>
  <si>
    <t>NP ELEC 8</t>
  </si>
  <si>
    <t>Tablero M.B. trifásico de 18 ctos con totalizador y puerta</t>
  </si>
  <si>
    <t>NP ELEC 9</t>
  </si>
  <si>
    <t>Tablero M.B. trifásico de 12 ctos con totalizador y puerta</t>
  </si>
  <si>
    <t>NP ELEC 10</t>
  </si>
  <si>
    <t>Tablero M.B. trifásico de 8 ctos con puerta</t>
  </si>
  <si>
    <t>NP ELEC 11</t>
  </si>
  <si>
    <t>Breaker industrial 3x50Amp</t>
  </si>
  <si>
    <t>NP ELEC 12</t>
  </si>
  <si>
    <t>Breaker industrial 3x40Amp</t>
  </si>
  <si>
    <t>NP ELEC 13</t>
  </si>
  <si>
    <t>Breaker industrial 3x15Amp</t>
  </si>
  <si>
    <t>NP ELEC 14</t>
  </si>
  <si>
    <t>Suministro e instalación de Breaker Enchufables 1x15 a 50 Amperios</t>
  </si>
  <si>
    <t>NP ELEC 15</t>
  </si>
  <si>
    <t>Suministro e instalación de Breaker Enchufables 2x15 a 50 Amperios</t>
  </si>
  <si>
    <t>NP ELEC 16</t>
  </si>
  <si>
    <t>Salida luces en tuberia EMT de 1/2" con 2 cables # 12 + 1 cable # 14 Cu LSZH (No incluye placas)</t>
  </si>
  <si>
    <t>NP ELEC 17</t>
  </si>
  <si>
    <t>Salida Interruptor Sencillo Conm en tuberia EMT de 1/2" con 3 cables # 12 + 1 cable # 14 Cu LSZH (No incluye placas)</t>
  </si>
  <si>
    <t>NP ELEC 18</t>
  </si>
  <si>
    <t>Salida de Tomacorrientes en tuberia EMT de 1/2" con 2 cables # 12 + 1 cable # 14 Cu LSZH (No incluye placas)</t>
  </si>
  <si>
    <t>Item no previstos Luminarias y Plaqueteria</t>
  </si>
  <si>
    <t>NP ELEC 19</t>
  </si>
  <si>
    <t>Suministro e instalación interruptor doble Conmutable  Blanco</t>
  </si>
  <si>
    <t>NP ELEC 20</t>
  </si>
  <si>
    <t>Suministro e instalación interruptor triple  Blanco</t>
  </si>
  <si>
    <t>NP ELEC 21</t>
  </si>
  <si>
    <t>Suministro e instalación de Panel led de 24W, 6500k. de Incrustar</t>
  </si>
  <si>
    <t>NP ELEC 22</t>
  </si>
  <si>
    <t>Suministro e instalación de Luminaria hermetica de 40w</t>
  </si>
  <si>
    <t>NP ELEC 23</t>
  </si>
  <si>
    <t>Suministro e instalación de Luminaria hermetica de 100w</t>
  </si>
  <si>
    <t>NP ELEC 24</t>
  </si>
  <si>
    <t>Suministro e instalación de Luminaria decoratova de 50w</t>
  </si>
  <si>
    <t>NP ELEC 25</t>
  </si>
  <si>
    <t>Suministro e instalación de fotocelda con base contol luminarias</t>
  </si>
  <si>
    <t>Item no previstos Comunicaciones y CCTV</t>
  </si>
  <si>
    <t>NP ELEC 26</t>
  </si>
  <si>
    <t>Acometida UTP Cat 6A en tuberia pvc de 3/4"</t>
  </si>
  <si>
    <t>NP ELEC 27</t>
  </si>
  <si>
    <t>JACK RJ 45 CAT 6A</t>
  </si>
  <si>
    <t>NP ELEC 28</t>
  </si>
  <si>
    <t>Acometida Cable Blindado  2 x 16 AWG en tuberia PVC SCH40 de 1/2"</t>
  </si>
  <si>
    <t>NP ELEC 29</t>
  </si>
  <si>
    <t>Face place doble</t>
  </si>
  <si>
    <t>u</t>
  </si>
  <si>
    <t>NP ELEC 30</t>
  </si>
  <si>
    <t>Face place sencillo</t>
  </si>
  <si>
    <t>NP ELEC 31</t>
  </si>
  <si>
    <t>Registros comunicación 40x40x40. muros en mamposteria, marco metalico y tapa metalica con cocreto</t>
  </si>
  <si>
    <t>NP ELEC 32</t>
  </si>
  <si>
    <t>Tuberia IMC de 2"</t>
  </si>
  <si>
    <t>NP ELEC 33</t>
  </si>
  <si>
    <t>Tuberia pvc de 2"</t>
  </si>
  <si>
    <t>NP ELEC 34</t>
  </si>
  <si>
    <t>Caja de paso de 30x30x15</t>
  </si>
  <si>
    <t>Item no previstos Acometidas</t>
  </si>
  <si>
    <t>NP ELEC 35</t>
  </si>
  <si>
    <t>Acometidas a tableros en tuberia PVC SCH 40 2" con 3#2/0F+ 1#2/0N + 1#2T  Cable Cu LSZH</t>
  </si>
  <si>
    <t>NP ELEC 36</t>
  </si>
  <si>
    <t>Acometidas a tableros en tuberia PVC SCH 40 2" con 3#1/0F+ 1#1/0N + 1#4T  Cable Cu LSZH</t>
  </si>
  <si>
    <t>NP ELEC 37</t>
  </si>
  <si>
    <t>Acometidas a tableros en tuberia PVC SCH 40 2" con 3#2F+ 1#2N + 1#6T  Cable Cu LSZH</t>
  </si>
  <si>
    <t>NP ELEC 38</t>
  </si>
  <si>
    <t>Acometidas a tablero en tuberia PVC SCH 40 1" con 3#8F+ 1#8N + 1#8T  Cable Cu LSZH</t>
  </si>
  <si>
    <t>NP ELEC 39</t>
  </si>
  <si>
    <t>Acometida circuitos ramales de luces y tomacorrientes tuberia pvc de 1/2" con 2#12+1#14 LSZH</t>
  </si>
  <si>
    <t>NP ELEC 40</t>
  </si>
  <si>
    <t>Acometidas AA para control  en tuberia PVC SCH40 de 1/2" con cables 2X16  apantallado</t>
  </si>
  <si>
    <t>NP ELEC 41</t>
  </si>
  <si>
    <t>Acometidas AA en tuberia PVC SCH40 de 1/2" con cables 4#12 AWG Cu LSZH</t>
  </si>
  <si>
    <t>NP ELEC 42</t>
  </si>
  <si>
    <t>Acometidas AA en tuberia IMC o coraza de 1/2" con cables 4#12 AWG Cu LSZH</t>
  </si>
  <si>
    <t>NP ELEC 43</t>
  </si>
  <si>
    <t>Terminales ponchar conexión acometidas</t>
  </si>
  <si>
    <t>gb</t>
  </si>
  <si>
    <t>Item no previstos Subestacion Electricas y Redes</t>
  </si>
  <si>
    <t>NP ELEC 44</t>
  </si>
  <si>
    <t>NP ELEC 45</t>
  </si>
  <si>
    <t>Sumiistro y costruccion registros para acometidas de MT</t>
  </si>
  <si>
    <t>NP ELEC 46</t>
  </si>
  <si>
    <t>Adecuacion punto  de conexión en media tension</t>
  </si>
  <si>
    <t>NP ELEC 47</t>
  </si>
  <si>
    <t>Acometida media tension desde seccionador  hasta trafo con 3#1/0  Al - XLPE - 15KV (solo cableado).</t>
  </si>
  <si>
    <t>NP ELEC 48</t>
  </si>
  <si>
    <t>Acometidas desde trafo a celda de baja tension en carcamo con cables 3(3#250F+1#250N) + 1#2/0T   AWG Cu LSZH</t>
  </si>
  <si>
    <t>NP ELEC 49</t>
  </si>
  <si>
    <t>Celda general de baja tension ( TG),  de acuerdo a diagrama unifilar.</t>
  </si>
  <si>
    <t>NP ELEC 50</t>
  </si>
  <si>
    <t>Celda general de baja tension (TG-S),  de acuerdo a diagrama unifilar.</t>
  </si>
  <si>
    <t>NP ELEC 51</t>
  </si>
  <si>
    <t>Celda  de baja tension protecciones equipos condensadoras (T-COND)</t>
  </si>
  <si>
    <t>NP ELEC 52</t>
  </si>
  <si>
    <t>Suministro e instalacion grupo  electrogeno 300 kva, con cabina y tanque</t>
  </si>
  <si>
    <t>NP ELEC 53</t>
  </si>
  <si>
    <t>Acometidas desde grupo  electrogeno a celda de baja tension en carcamo con cables 3(3#250F+1#250N) + 1#2/0T   AWG Cu LSZH</t>
  </si>
  <si>
    <t>NP ELEC 54</t>
  </si>
  <si>
    <t>Suministro e instalacion transferencia automatica sistema contraincendio de 100 AMP</t>
  </si>
  <si>
    <t>NP ELEC 55</t>
  </si>
  <si>
    <t>Acometidas desde trafo a celda de transferencia sistema contraincendio en carcamo con cables 3#2/0F+1#2/0N+1#2T  AWG Cu LSZH</t>
  </si>
  <si>
    <t>NP ELEC 56</t>
  </si>
  <si>
    <t>Acometidas desde grupo  electrogeno a celda de transferencia sistema contraincendio en carcamo con cables 3#2/0F+1#2/0N+1#2T  AWG Cu LSZH</t>
  </si>
  <si>
    <t xml:space="preserve"> Item no previstos iluminación exterior</t>
  </si>
  <si>
    <t>NP ELEC 57</t>
  </si>
  <si>
    <t>Suministro e hincada Postes de fibra de vidrio 12 mts</t>
  </si>
  <si>
    <t>NP ELEC 58</t>
  </si>
  <si>
    <t>Apertura y cierre de zanja</t>
  </si>
  <si>
    <t>NP ELEC 59</t>
  </si>
  <si>
    <t>Suministro e instalacion tuberia pvc de 1"</t>
  </si>
  <si>
    <t>NP ELEC 60</t>
  </si>
  <si>
    <t>Suministro t construccion registros de 40x40x60cms</t>
  </si>
  <si>
    <t>NP ELEC 61</t>
  </si>
  <si>
    <t>Sumiistro e instalacion acometida 2x10F+1X10N+1x12T</t>
  </si>
  <si>
    <t>NP ELEC 62</t>
  </si>
  <si>
    <t>Suministro e instalacion cable encauchetado 4x12</t>
  </si>
  <si>
    <t>NP ELEC 63</t>
  </si>
  <si>
    <t>NP ELEC 64</t>
  </si>
  <si>
    <t>Salidas electricas para reflector</t>
  </si>
  <si>
    <t>NP ELEC 65</t>
  </si>
  <si>
    <t>Suministro e instalacion reflectores 50w-208v-60hz</t>
  </si>
  <si>
    <t>NP ELEC 66</t>
  </si>
  <si>
    <t>Salidas electricas para luminarias decorativas muelle</t>
  </si>
  <si>
    <t>NP ELEC 67</t>
  </si>
  <si>
    <t>Suministro e instalacion lumina decorativa 24w</t>
  </si>
  <si>
    <t>NP ELEC 68</t>
  </si>
  <si>
    <t>Suministro e instalacion Cable 2/0 cu desnudo</t>
  </si>
  <si>
    <t>NP ELEC 69</t>
  </si>
  <si>
    <t>Suministro e instalacion Varillas de cu 2.4x5/8</t>
  </si>
  <si>
    <t>NP ELEC 70</t>
  </si>
  <si>
    <t>Suministro y construccion registros de inspeccion SPT</t>
  </si>
  <si>
    <t>NP ELEC 71</t>
  </si>
  <si>
    <t>Sumiistro e instalacion bajantes en tuberia IMC de 3/4" , cable Cu 2</t>
  </si>
  <si>
    <t>NP ELEC 72</t>
  </si>
  <si>
    <t>Sumiistro y conexion conector cable STP  y bajante a varilla</t>
  </si>
  <si>
    <t>NP ELEC 73</t>
  </si>
  <si>
    <t>Suministro e instalacion de cable AL de 8 mm</t>
  </si>
  <si>
    <t>NP ELEC 74</t>
  </si>
  <si>
    <t>Sumiistro e instalacion puntas captadoras AL -  60 cm</t>
  </si>
  <si>
    <t>NP ELEC 75</t>
  </si>
  <si>
    <t>Suministro e instalacion conectores cable AL 8mm</t>
  </si>
  <si>
    <t>ITEM NO PREVISTOS DESMONTE TRANSFORMADOR Y MODIFICACION REDES MEDIA TENSION EXISTENTE</t>
  </si>
  <si>
    <t>NP ELEC 76</t>
  </si>
  <si>
    <t>Desmonte transformador de 25 kva existente</t>
  </si>
  <si>
    <t>NP ELEC 77</t>
  </si>
  <si>
    <t>Desmontaje red trifasica existente</t>
  </si>
  <si>
    <t>NP ELEC 78</t>
  </si>
  <si>
    <t>Desmontaje protecciones</t>
  </si>
  <si>
    <t>NP ELEC 79</t>
  </si>
  <si>
    <t>Instalacion red media tension trifasica</t>
  </si>
  <si>
    <t>NP ELEC 80</t>
  </si>
  <si>
    <t>Apertura y cierre cajas primarias</t>
  </si>
  <si>
    <t>NP ELEC 81</t>
  </si>
  <si>
    <t xml:space="preserve">Cuadrilla linea energizada </t>
  </si>
  <si>
    <t>ITEM NO PREVISTOS VENTILACIÓN MECÁNICA</t>
  </si>
  <si>
    <t>Suministro de equipos para ventilación</t>
  </si>
  <si>
    <t>Ventilador de inyección de aire del hangar vehicular: tipo tuboaxial. Incluye soportes para colgar de placa del tipo antivibratorios y protección anticorrosiva adecuada para ambientes junto al mar. Unidad certificada AMCA.</t>
  </si>
  <si>
    <t>Ventilador de techo para hangar vehicular: tipo industrial de aspas aerodinámicas de aluminio, clasificación IPX5 para protección contra el polvo y el agua, motor EC. Incluye control digital de pared para control on/off y regular la velocidad de operación. Incluye soporte para su instalación colgado de placa.</t>
  </si>
  <si>
    <t>Ventilador para presurización de escaleras: tipo centrífugo de simple aspiración 208-230V-3PH-60HZ, clase I, turbina de álabes atrasados y transmisión mediante poleas y bandas. Incluye soporte antivibratorio para instalación en cubierta, protección anticorrosiva adecuada para ambientes junto al mar, construcción adecuada para operación a la intemperie, junta flexible para conexión al conducto de descarga de aire. Unidad certificada AMCA.</t>
  </si>
  <si>
    <r>
      <rPr>
        <sz val="10"/>
        <rFont val="Arial"/>
        <family val="2"/>
      </rPr>
      <t>Ventilador de extracción campana de la cocina</t>
    </r>
    <r>
      <rPr>
        <b/>
        <sz val="10"/>
        <rFont val="Arial"/>
        <family val="2"/>
      </rPr>
      <t>:</t>
    </r>
    <r>
      <rPr>
        <sz val="10"/>
        <rFont val="Arial"/>
        <family val="2"/>
      </rPr>
      <t xml:space="preserve"> extractor centrífugo de tejado, tipo hongo de descarga vertical para aire con grasa 208-230V-3PH-60HZ, especial para aplicación de extracción de aire con grasa. Transmisión poleas y bandas, construcción en aluminio rechazado, rodete de álabes rectos atrasados de aluminio, conjunto de cubierta fabricado en aluminio rechazado, conjunto chumacera/eje fabricados en acero AISI C-4045. Incluye colector y drenaje de grasas, soporte antivibratorio para instalación en cubierta, protección anticorrosiva adecuada para ambientes junto al mar, construcción adecuada para operación a la intemperie, junta flexible de alta temperatura para conexión al conducto de toma de aire. Unidad certificada AMCA.</t>
    </r>
  </si>
  <si>
    <t>NP VENT 5</t>
  </si>
  <si>
    <t>Ventilador de inyección de aire para reposición (make-up) de la campana de cocina: cajas de ventilación para conexión en línea, diseñada para inyección de aire, fabricadas en acero galvanizado, descarga horizontal. Incluye filtro metálico eficiencia promedio 20% una etapa de filtración usado como prefiltro, filtro plisado MERV-7 eficiencia promedio 25%-30% hechos de media filtrante sintética. Incluye portafiltros y louvers desmontables, cuello de descarga al equipo para facilitar su conexión al sistema de conductos, ventilador centrífugo de doble oído de aspiración con rodete de álabes adelantados modelo con certificación AMCA, motores con especificación NEMA de alto rendimiento. Gabinete hecho de paneles reforzados, fabricados en lámina de acero galvanizado de grueso calibre que aportan rigidez al conjunto, soporte bastidor con puntos de izaje y montaje para el acoplamiento de accesorios de control de ruido y vibración. Incluye protección anticorrosiva adecuada para ambientes junto al mar, construcción adecuada para operación a la intemperie, junta flexible para conexión al conducto de descarga de aire. Unidad certificada AMCA.</t>
  </si>
  <si>
    <t>Campana de extracción de cocina para plancha francesa, tipo pared con reposición de aire: fabricada en acero inoxidable tipo 304 calibre 18, respaldo y toldo en lámina galvanizada calibre 20. Incluye filtros de grasa, rejilla para el make-up, cuellos de conexión de conductos de extracción y de make-up (reposición de aire).</t>
  </si>
  <si>
    <t>Ventilador de lujo para baños VEXT: caudal de 100 CFM.</t>
  </si>
  <si>
    <t>Extractor para baños segundo piso: caudal de aire 585 CFM@0.30" C.A. corregidas.</t>
  </si>
  <si>
    <t>Montaje de la unidad ventilador de inyección de aire del hangar vehicular.</t>
  </si>
  <si>
    <t>Montaje de ventilador de techo para hangar vehicular.</t>
  </si>
  <si>
    <t>Montaje de ventilador para presurización de escaleras.</t>
  </si>
  <si>
    <t>Montaje ventilador de extracción campana de la cocina.</t>
  </si>
  <si>
    <t>Montaje de ventilador de inyección de aire para reposición (make-up) de la campana de cocina.</t>
  </si>
  <si>
    <t>Montaje de campana de extracción de cocina.</t>
  </si>
  <si>
    <t>Montaje VEXT caudal de 100 CFM, ventilador de lujo.</t>
  </si>
  <si>
    <t>Montaje de extractor para baños segundo piso: caudal de aire 585 CFM@0.30" C.A. corregidas.</t>
  </si>
  <si>
    <t>Izaje con grúa.</t>
  </si>
  <si>
    <t>Conductos en lámina galvanizada, tipo skinoducto: incluye fabricación, montaje y soportería.</t>
  </si>
  <si>
    <t>Conductos en lámina negra, tipo coll rolled con unión soldada o bridada: incluye fabricación, uniones, empaques de alta temperatura, montaje y soportería.</t>
  </si>
  <si>
    <t>Rejilla de suministro de aire, tipo horizontal vertical, con damper.</t>
  </si>
  <si>
    <t>Tubería de ventilación para extractores de baño.</t>
  </si>
  <si>
    <t>Tablero de mando y control de los ventiladores de cocina, ubicado al interior de la cocina: incluye botones de encendido, apagado y potenciómetro para regular la velocidad de los ventiladores. Incluye gabinete, totalizador, protecciones termomagnéticas, canaleta, cableado interno, conectores, marcación.</t>
  </si>
  <si>
    <t>Tablero de mando y control de los ventiladores del hangar, ubicado al interior del hangar: incluye botones de encendido, apagado y potenciómetro para regular la velocidad de los ventiladores. Incluye gabinete, totalizador, protecciones termomagnéticas, canaleta, cableado interno, conectores, marcación.</t>
  </si>
  <si>
    <t>Tablero de mando y control del ventilador de presurización de escaleras, tipo intemperie: incluye botones de encendido, apagado. Incluye gabinete, totalizador, protecciones termomagnéticas, canaleta, cableado interno, conectores, contactores, marcación.</t>
  </si>
  <si>
    <t xml:space="preserve">Sistema de impermeabilizacion en poliuretano para trafico peatonal con imprimante, recubrimiento base y recubrimiento final, incluye sellado de microfisuras. </t>
  </si>
  <si>
    <t xml:space="preserve">Impermeabilización para vigas de cimenatción en material bituminoso </t>
  </si>
  <si>
    <t>Pintura demarcación de pisos con pintura de trafico.</t>
  </si>
  <si>
    <t>Cubierta en lamina termoacústicas UPVC 2,5 mm o similar, incluye correas de soporte.</t>
  </si>
  <si>
    <t xml:space="preserve">Alfajia en concreto de 25x10 incluye 2 N°3 + 1 estribo N°3, cada 20 cm. Incluye formaleta, acabado a la vista. </t>
  </si>
  <si>
    <t>Pintura para fachada tipo koraza o similar, incluye andamios certificados.</t>
  </si>
  <si>
    <t xml:space="preserve">Puerta en acero galvanizado entamborada calibre 18, con pintura electrostatica, cerraura en acero inoxidable, rellena en poliestireno, cerraduras en acero inoxidable. </t>
  </si>
  <si>
    <t>Suministro e instalación de ventanas y puerta ventanas. Vidrio sistema insulado para el control de radiación y control térmico (esquema: vidrio templado color por definir 4mm + PVB 0.03 + Vidrio templado incoloro 4mm + cámara de aire de 6mm + vidrio templado incoloro 6 mm). Sistema de apertura y/o cierre, elementos fijos y/o abatibles, divisorios, verticales y/o horizontales según diseño. incluye soporteria en aluminio.</t>
  </si>
  <si>
    <t>Suministro e instalacion de puertas tipo persianas en laminas cold rolled calibre 20 para subestacion electrica (2mX2m).</t>
  </si>
  <si>
    <t xml:space="preserve">Topografiacontrol hidrografico,planimetrico y batimetrico. </t>
  </si>
  <si>
    <t xml:space="preserve">Pasarela de acceso reforzada en aluminio marino de 6m de largo x 1,2 m de ancho  Incluye:                                                                                                                                                                    + Estructura en aluminio marino                                                                                                                                      + Deck en WPC                                                                                                                                                                  +Incluye dos rodillos de Nylon y extension de aluminio para el descanso sobre el módulo flotante. </t>
  </si>
  <si>
    <t>Suministro, fabricación e hincada de 18 m de pilotes de acero al carbón  soldadura helicooidal en  tubería de 20” de diámetro, revestido en plastico vulcanizado 2 mm. Incluye Hinca, Cortes, pegas, Bongo, Remolcador, equipo de topografia.</t>
  </si>
  <si>
    <t xml:space="preserve">Suministro, fabricación e hincada de 18 m de pilotes de acero al carbón  soldadura helicooidal en  tubería de 12” de diámetro, revestido en plastico vulcanizado 2 mm. Incluye Hinca, Cortes, pegas, Bongo, Remolcador, equipo de topografia. </t>
  </si>
  <si>
    <t xml:space="preserve">Suministro e instalación de mini arquerías de futbol recreativo  incluye malla </t>
  </si>
  <si>
    <t>Dintel descolgado (15*20) cm (incluye acero de refuerzo, encofrado y desencofrado y andamios)</t>
  </si>
  <si>
    <t>Suministro y conexión hidráulica, equipo de bombeo de presión constante y velocidad variable, compuesto por tres bombas aditivas en operación alternada, cada una con condiciones de operación de Q = 4,00 lps y H = 42,00 metros. El sistema incluye tableros de control y accesorios en PPR tanto en la succión como en la impulsión, garantizando su correcto funcionamiento.</t>
  </si>
  <si>
    <t>un</t>
  </si>
  <si>
    <t>Desmonte de postes existentes h=8mts, incluye carrocanasta</t>
  </si>
  <si>
    <t>Suministro e instalación de red de voleybol para minicancha recreativa, incluye tuberia</t>
  </si>
  <si>
    <t>Registros para cielo raso en lamina RF  60x60, incluye marco y refuerzos en cielo raso.</t>
  </si>
  <si>
    <t xml:space="preserve">Sello de juntas de pavimento con cordon y relleno vulkem o similar. </t>
  </si>
  <si>
    <t>NP HID 26</t>
  </si>
  <si>
    <t xml:space="preserve">CONSTRATISTA: </t>
  </si>
  <si>
    <t>BRUNO HERNÁNDEZ RAMOS</t>
  </si>
  <si>
    <t>CONSORCIO CONSTRUCTORA BOMBEROS</t>
  </si>
  <si>
    <t>CONSORCIO INTERCANDELARIA</t>
  </si>
  <si>
    <t>LP-SICC-001-2024</t>
  </si>
  <si>
    <t xml:space="preserve">Suministro e instalacion de suelo cemento para pavimento parqueaderos 100 kg/m3. </t>
  </si>
  <si>
    <t>ITEM NO PREVISTOS PARA ESTRUCTURA Y ENTREPISO, PAVIMENTOS</t>
  </si>
  <si>
    <t>NP ES 12</t>
  </si>
  <si>
    <t>NP ES 13</t>
  </si>
  <si>
    <t>NP ES 14</t>
  </si>
  <si>
    <t>NP ES 15</t>
  </si>
  <si>
    <t>NP ES 16</t>
  </si>
  <si>
    <t>NP ES 17</t>
  </si>
  <si>
    <t>NP ES 18</t>
  </si>
  <si>
    <t>Placa en concreto de 4000 psi e: 30 cm (incluye encofrado y desencofrado)</t>
  </si>
  <si>
    <t>Muro en concreto de 4000 PSI impermeabilizado  (incluye encofrado y desencofrado)</t>
  </si>
  <si>
    <t>Placa de concreto superior de tanque de 4000 psi (incluye encofrado y desencofrado)</t>
  </si>
  <si>
    <t>Suministro es instalacion de puerta de escotilla metalica para acceso tanqque de almacenamiento.</t>
  </si>
  <si>
    <t>Suministro e instalacion de impermeabilizacion de tanque en concreto con geomembrana, incluye tratamiento de media caña.</t>
  </si>
  <si>
    <t>Suministro e instalacion de tanque en fibra de vidrio de 12 m3 para almacenamiento de agua potable</t>
  </si>
  <si>
    <t>Placa de concreto   MR42 para rampa y hangar, incluye pasadores  de refuerzo  e= 20 cm</t>
  </si>
  <si>
    <t>PIntura cancha multiple: Sistema multicapa  con  aplicación de capa de regularización con mortero 100% acrílico., Aplicación de carga de arena sílice malla 60/ 40. 4. Aplicación sello acrílico.,. Aplicación acabado color con recubrimiento acrílico (2 capas).   Demarcación lineal para escenario deportivo. 7. Estampado de Logotipo</t>
  </si>
  <si>
    <t>Bordillo 15x20, incluye refuerzo, formaleta, concreto 4000 psi</t>
  </si>
  <si>
    <t>NP ACAB 5</t>
  </si>
  <si>
    <t>NP ACAB 6</t>
  </si>
  <si>
    <t>NP ACAB 7</t>
  </si>
  <si>
    <t xml:space="preserve">Piso porcelanato beige mate o color de  preferencia, trafico comercial intenso PEI 5 o superior. </t>
  </si>
  <si>
    <t xml:space="preserve">Zocalo  porcelanato beige mate o color de  preferencia, trafico comercial intenso PEI 5 o superior. </t>
  </si>
  <si>
    <t>Relleno material seleccionado (triturado) para fundida pavimento</t>
  </si>
  <si>
    <t>Suministro e instalación de baranda metálica sencilla fabricada en acero inoxidable AISI 304, tubo redondo Ø 1 ½” (38 mm), acabado pulido brillante, con postes cada 1,20 m, pasamanos continuo y anclaje mediante platinas y tornillería en acero inoxidable</t>
  </si>
  <si>
    <t>ITEM NO PREVISTOS PARA SISTEMA DE SEGURIDAD Y ALARMA CONTRAINCENDIO</t>
  </si>
  <si>
    <t>Salida para sensores en tubería EMT 1/2" y cable FPLR 4x18</t>
  </si>
  <si>
    <t>Acometida para sensores en tubería EMT 1/2" y cable FPLR 4x18</t>
  </si>
  <si>
    <t>Panel de control</t>
  </si>
  <si>
    <t>Suministro e instalación detector térmico</t>
  </si>
  <si>
    <t>Suministro e instalación detector de humo</t>
  </si>
  <si>
    <t>Suministro e instalación sirena óptico acústica</t>
  </si>
  <si>
    <t>Suministro e instalación estación manual</t>
  </si>
  <si>
    <t>NP SEG 1</t>
  </si>
  <si>
    <t>NP SEG 2</t>
  </si>
  <si>
    <t>NP SEG 3</t>
  </si>
  <si>
    <t>NP SEG 4</t>
  </si>
  <si>
    <t>NP SEG 5</t>
  </si>
  <si>
    <t>NP SEG 6</t>
  </si>
  <si>
    <t>NP SEG 7</t>
  </si>
  <si>
    <t>ITEM NO PREVISTOS SIPRA</t>
  </si>
  <si>
    <t>NP CIM 2</t>
  </si>
  <si>
    <t>Descabece de pilotes</t>
  </si>
  <si>
    <t>UNIDAD</t>
  </si>
  <si>
    <t xml:space="preserve"> Representante Legal Interventoria
Laura Calvo Romero
C.C. No. 1.100.396.722</t>
  </si>
  <si>
    <t>Representante Legal Contratista
Ana Milena Baena Chima
C.C. No. 1.104.010.575</t>
  </si>
  <si>
    <t>NP VENM 1</t>
  </si>
  <si>
    <t>NP VENM 2</t>
  </si>
  <si>
    <t>NP VENM 3</t>
  </si>
  <si>
    <t>NP VENM 4</t>
  </si>
  <si>
    <t>NP VENM 5</t>
  </si>
  <si>
    <t>NP VENM 6</t>
  </si>
  <si>
    <t>NP VENM 7</t>
  </si>
  <si>
    <t>NP VENM 8</t>
  </si>
  <si>
    <t>NP VENM 9</t>
  </si>
  <si>
    <t>NP VENM 10</t>
  </si>
  <si>
    <t>NP VENM 11</t>
  </si>
  <si>
    <t>NP VENM 12</t>
  </si>
  <si>
    <t>NP VENM 13</t>
  </si>
  <si>
    <t>NP VENM 14</t>
  </si>
  <si>
    <t>NP VENM 15</t>
  </si>
  <si>
    <t>NP VENM 16</t>
  </si>
  <si>
    <t>NP VENM 17</t>
  </si>
  <si>
    <t>NP VENM 18</t>
  </si>
  <si>
    <t>NP VENM 19</t>
  </si>
  <si>
    <t>NP VENM 20</t>
  </si>
  <si>
    <t>NP VENM 21</t>
  </si>
  <si>
    <t>NP VENM 22</t>
  </si>
  <si>
    <t>NP VENM 23</t>
  </si>
  <si>
    <t>NP VENM 24</t>
  </si>
  <si>
    <t>No.</t>
  </si>
  <si>
    <t xml:space="preserve">CONTRATO: </t>
  </si>
  <si>
    <t>INTERVENTORIA:</t>
  </si>
  <si>
    <t>VALOR INICIAL DEL CONTRATO:</t>
  </si>
  <si>
    <t>SUPERVISOR:</t>
  </si>
  <si>
    <t>FECHA INICIAL:</t>
  </si>
  <si>
    <t>BALANCE DE CANTIDADES  No. 1 SIN NO PREVISTOS</t>
  </si>
  <si>
    <t>BALANCE CON SOLICITUD ADICIÓN No. 2</t>
  </si>
  <si>
    <t>NP ACAB 8</t>
  </si>
  <si>
    <t xml:space="preserve">Suministro y colocación de esquineros </t>
  </si>
  <si>
    <t>NP ACAB 9</t>
  </si>
  <si>
    <t>NP ACAB 10</t>
  </si>
  <si>
    <t>NP MAM 5</t>
  </si>
  <si>
    <t>Poyo en concreto. Incluye: Anclado con acero de 3/8, epoxico, formaleta, cortes y todo lo necesario para su correcta ejecución.</t>
  </si>
  <si>
    <t>Fachada estación de bomberos 884x1500cm: Aviso Volumetrico/luminoso en acrilico re "estación de bomberos + aviso volumetrixo /luminoso en acrilico ref: bandera + aviso letras independientes blancas ref: bocagrande corte con nube transparente en acrilico cristal + logo de bomberos volumetrico / luminoso en acrilico + logo de alcaldia volumetrico / luminoso en acrilico + aviso letras independientes blancas</t>
  </si>
  <si>
    <t>ITEM NO PREVISTOS MODIFICATORIA 3</t>
  </si>
  <si>
    <t>NP HID 29</t>
  </si>
  <si>
    <t xml:space="preserve">MODIFICATORIA NO.3 </t>
  </si>
  <si>
    <t xml:space="preserve">Suministro e instalación de mesón en granito negro San Gabriel, cocina, cafeteria, cocineta </t>
  </si>
  <si>
    <t xml:space="preserve">Suministro e instalacion de ducha sencilla regadera </t>
  </si>
  <si>
    <t>VALOR SEGÚN BALANCE NO.3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</si>
</sst>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1" formatCode="_-* #,##0_-;\-* #,##0_-;_-* &quot;-&quot;_-;_-@_-"/>
    <numFmt numFmtId="44" formatCode="_-&quot;$&quot;\ * #,##0.00_-;\-&quot;$&quot;\ * #,##0.00_-;_-&quot;$&quot;\ * &quot;-&quot;??_-;_-@_-"/>
    <numFmt numFmtId="164" formatCode="_ &quot;$&quot;\ * #,##0_ ;_ &quot;$&quot;\ * \-#,##0_ ;_ &quot;$&quot;\ * &quot;-&quot;_ ;_ @_ "/>
    <numFmt numFmtId="165" formatCode="&quot;$&quot;\ #,##0.00;[Red]&quot;$&quot;\ \-#,##0.00"/>
    <numFmt numFmtId="166" formatCode="&quot;$&quot;\ #,##0.00_);\(&quot;$&quot;\ #,##0.00\)"/>
    <numFmt numFmtId="167" formatCode="#,##0.000"/>
    <numFmt numFmtId="168" formatCode="&quot;$&quot;\ #,##0.00"/>
    <numFmt numFmtId="169" formatCode="0.0"/>
    <numFmt numFmtId="170" formatCode="_-[$$-240A]* #,##0.00_-;\-[$$-240A]* #,##0.00_-;_-[$$-240A]* &quot;-&quot;??_-;_-@_-"/>
    <numFmt numFmtId="171" formatCode="_-[$$-240A]* #,##0_-;\-[$$-240A]* #,##0_-;_-[$$-240A]* &quot;-&quot;??_-;_-@_-"/>
    <numFmt numFmtId="172" formatCode="_-[$$-240A]\ * #,##0.00_ ;_-[$$-240A]\ * \-#,##0.00\ ;_-[$$-240A]\ * &quot;-&quot;??_ ;_-@_ "/>
    <numFmt numFmtId="173" formatCode="_-* #,##0.00\ &quot;Pts&quot;_-;\-* #,##0.00\ &quot;Pts&quot;_-;_-* &quot;-&quot;??\ &quot;Pts&quot;_-;_-@_-"/>
    <numFmt numFmtId="174" formatCode="_([$$-240A]\ * #,##0.00_);_([$$-240A]\ * \(#,##0.00\);_([$$-240A]\ * &quot;-&quot;??_);_(@_)"/>
    <numFmt numFmtId="175" formatCode="_([$$-240A]\ * #,##0_);_([$$-240A]\ * \(#,##0\);_([$$-240A]\ * &quot;-&quot;??_);_(@_)"/>
    <numFmt numFmtId="176" formatCode="0#.00\ \L\t"/>
    <numFmt numFmtId="177" formatCode="_ [$$-240A]\ * #,##0.00_ ;_ [$$-240A]\ * \-#,##0.00_ ;_ [$$-240A]\ * &quot;-&quot;??_ ;_ @_ "/>
    <numFmt numFmtId="178" formatCode="_ * #,##0.00_ ;_ * \-#,##0.00_ ;_ * &quot;-&quot;??_ ;_ @_ "/>
    <numFmt numFmtId="179" formatCode="_ * #,##0_ ;_ * \-#,##0_ ;_ * &quot;-&quot;??_ ;_ @_ "/>
    <numFmt numFmtId="180" formatCode="_-[$$-240A]\ * #,##0.00_-;\-[$$-240A]\ * #,##0.00_-;_-[$$-240A]\ * &quot;-&quot;??_-;_-@_-"/>
    <numFmt numFmtId="181" formatCode="#,##0.0000"/>
    <numFmt numFmtId="182" formatCode="_-&quot;$&quot;\ * #,##0.00000000_-;\-&quot;$&quot;\ * #,##0.00000000_-;_-&quot;$&quot;\ * &quot;-&quot;??_-;_-@_-"/>
    <numFmt numFmtId="183" formatCode="0.000000%"/>
    <numFmt numFmtId="200" formatCode="_-&quot;$&quot;\ * #,##0.000000000_-;\-&quot;$&quot;\ * #,##0.000000000_-;_-&quot;$&quot;\ * &quot;-&quot;??_-;_-@_-"/>
  </numFmts>
  <fonts count="28"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0"/>
      <name val="Arial"/>
      <family val="2"/>
    </font>
    <font>
      <sz val="11"/>
      <name val="Arial Narrow"/>
      <family val="2"/>
    </font>
    <font>
      <sz val="12"/>
      <name val="Arial Narrow"/>
      <family val="2"/>
    </font>
    <font>
      <b/>
      <sz val="11"/>
      <name val="Arial"/>
      <family val="2"/>
    </font>
    <font>
      <b/>
      <sz val="12"/>
      <name val="Arial"/>
      <family val="2"/>
    </font>
    <font>
      <sz val="11"/>
      <name val="Arial"/>
      <family val="2"/>
    </font>
    <font>
      <sz val="11"/>
      <color theme="1"/>
      <name val="Arial"/>
      <family val="2"/>
    </font>
    <font>
      <sz val="8"/>
      <name val="Arial Narrow"/>
      <family val="2"/>
    </font>
    <font>
      <sz val="10"/>
      <name val="Arial Narrow"/>
      <family val="2"/>
    </font>
    <font>
      <b/>
      <sz val="12"/>
      <name val="Arial Narrow"/>
      <family val="2"/>
    </font>
    <font>
      <b/>
      <sz val="11"/>
      <name val="Arial Narrow"/>
      <family val="2"/>
    </font>
    <font>
      <b/>
      <sz val="18"/>
      <name val="Arial"/>
      <family val="2"/>
    </font>
    <font>
      <sz val="18"/>
      <name val="Arial Narrow"/>
      <family val="2"/>
    </font>
    <font>
      <b/>
      <sz val="11"/>
      <color rgb="FFFF0000"/>
      <name val="Arial"/>
      <family val="2"/>
    </font>
    <font>
      <b/>
      <sz val="10"/>
      <name val="Arial"/>
      <family val="2"/>
    </font>
    <font>
      <sz val="8"/>
      <name val="Arial"/>
      <family val="2"/>
    </font>
    <font>
      <b/>
      <sz val="14"/>
      <name val="Arial"/>
      <family val="2"/>
    </font>
    <font>
      <sz val="14"/>
      <name val="Arial Narrow"/>
      <family val="2"/>
    </font>
    <font>
      <sz val="10"/>
      <color indexed="8"/>
      <name val="MS Sans Serif"/>
    </font>
    <font>
      <sz val="12"/>
      <name val="Arial"/>
      <family val="2"/>
    </font>
    <font>
      <sz val="12"/>
      <color rgb="FFFF0000"/>
      <name val="Arial Narrow"/>
      <family val="2"/>
    </font>
    <font>
      <sz val="11"/>
      <color rgb="FFFF0000"/>
      <name val="Arial"/>
      <family val="2"/>
    </font>
    <font>
      <sz val="11"/>
      <color rgb="FFFF0000"/>
      <name val="Arial Narrow"/>
      <family val="2"/>
    </font>
  </fonts>
  <fills count="11">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theme="1" tint="0.499984740745262"/>
        <bgColor indexed="64"/>
      </patternFill>
    </fill>
    <fill>
      <patternFill patternType="solid">
        <fgColor rgb="FFFFFF00"/>
        <bgColor indexed="64"/>
      </patternFill>
    </fill>
    <fill>
      <patternFill patternType="solid">
        <fgColor theme="9" tint="0.39997558519241921"/>
        <bgColor indexed="64"/>
      </patternFill>
    </fill>
    <fill>
      <patternFill patternType="solid">
        <fgColor rgb="FF92D050"/>
        <bgColor indexed="64"/>
      </patternFill>
    </fill>
    <fill>
      <patternFill patternType="solid">
        <fgColor theme="9" tint="0.59999389629810485"/>
        <bgColor indexed="64"/>
      </patternFill>
    </fill>
    <fill>
      <patternFill patternType="solid">
        <fgColor theme="8" tint="-0.249977111117893"/>
        <bgColor indexed="64"/>
      </patternFill>
    </fill>
    <fill>
      <patternFill patternType="solid">
        <fgColor theme="4" tint="0.59999389629810485"/>
        <bgColor indexed="64"/>
      </patternFill>
    </fill>
  </fills>
  <borders count="5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double">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9">
    <xf numFmtId="0" fontId="0" fillId="0" borderId="0"/>
    <xf numFmtId="178" fontId="5" fillId="0" borderId="0" applyFont="0" applyFill="0" applyBorder="0" applyAlignment="0" applyProtection="0"/>
    <xf numFmtId="44" fontId="5" fillId="0" borderId="0" applyFont="0" applyFill="0" applyBorder="0" applyAlignment="0" applyProtection="0"/>
    <xf numFmtId="9" fontId="5" fillId="0" borderId="0" applyFont="0" applyFill="0" applyBorder="0" applyAlignment="0" applyProtection="0"/>
    <xf numFmtId="0" fontId="4" fillId="0" borderId="0">
      <protection locked="0"/>
    </xf>
    <xf numFmtId="0" fontId="4" fillId="0" borderId="0">
      <protection locked="0"/>
    </xf>
    <xf numFmtId="0" fontId="3" fillId="0" borderId="0"/>
    <xf numFmtId="0" fontId="5"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173" fontId="5" fillId="0" borderId="0" applyFont="0" applyFill="0" applyBorder="0" applyAlignment="0" applyProtection="0"/>
    <xf numFmtId="0" fontId="5" fillId="0" borderId="0"/>
    <xf numFmtId="0" fontId="3" fillId="0" borderId="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2" fillId="0" borderId="0"/>
    <xf numFmtId="0" fontId="2" fillId="0" borderId="0"/>
    <xf numFmtId="0" fontId="23" fillId="0" borderId="0">
      <protection locked="0"/>
    </xf>
    <xf numFmtId="44" fontId="23" fillId="0" borderId="0">
      <protection locked="0"/>
    </xf>
    <xf numFmtId="41" fontId="5" fillId="0" borderId="0" applyFont="0" applyFill="0" applyBorder="0" applyAlignment="0" applyProtection="0"/>
    <xf numFmtId="0" fontId="1" fillId="0" borderId="0"/>
    <xf numFmtId="0" fontId="1" fillId="0" borderId="0"/>
    <xf numFmtId="0" fontId="1" fillId="0" borderId="0"/>
    <xf numFmtId="0" fontId="5" fillId="0" borderId="0"/>
  </cellStyleXfs>
  <cellXfs count="317">
    <xf numFmtId="0" fontId="0" fillId="0" borderId="0" xfId="0"/>
    <xf numFmtId="0" fontId="9" fillId="3" borderId="24" xfId="8" applyFont="1" applyFill="1" applyBorder="1" applyAlignment="1">
      <alignment horizontal="center" vertical="center" wrapText="1"/>
    </xf>
    <xf numFmtId="0" fontId="9" fillId="3" borderId="11" xfId="8" applyFont="1" applyFill="1" applyBorder="1" applyAlignment="1">
      <alignment horizontal="center" vertical="center" wrapText="1"/>
    </xf>
    <xf numFmtId="4" fontId="9" fillId="3" borderId="25" xfId="8" applyNumberFormat="1" applyFont="1" applyFill="1" applyBorder="1" applyAlignment="1">
      <alignment horizontal="center" vertical="center" wrapText="1"/>
    </xf>
    <xf numFmtId="0" fontId="8" fillId="2" borderId="20" xfId="7" applyFont="1" applyFill="1" applyBorder="1" applyAlignment="1">
      <alignment vertical="center"/>
    </xf>
    <xf numFmtId="0" fontId="8" fillId="2" borderId="21" xfId="7" applyFont="1" applyFill="1" applyBorder="1" applyAlignment="1">
      <alignment vertical="center"/>
    </xf>
    <xf numFmtId="0" fontId="8" fillId="2" borderId="22" xfId="7" applyFont="1" applyFill="1" applyBorder="1" applyAlignment="1">
      <alignment vertical="center"/>
    </xf>
    <xf numFmtId="0" fontId="10" fillId="0" borderId="24" xfId="7" applyFont="1" applyBorder="1" applyAlignment="1">
      <alignment horizontal="center" vertical="center"/>
    </xf>
    <xf numFmtId="0" fontId="10" fillId="0" borderId="7" xfId="8" applyFont="1" applyBorder="1" applyAlignment="1">
      <alignment horizontal="left" vertical="center" wrapText="1"/>
    </xf>
    <xf numFmtId="0" fontId="10" fillId="0" borderId="7" xfId="8" applyFont="1" applyBorder="1" applyAlignment="1">
      <alignment horizontal="center" vertical="center"/>
    </xf>
    <xf numFmtId="166" fontId="10" fillId="0" borderId="7" xfId="10" applyNumberFormat="1" applyFont="1" applyBorder="1" applyAlignment="1">
      <alignment horizontal="right" vertical="center" wrapText="1"/>
    </xf>
    <xf numFmtId="166" fontId="10" fillId="0" borderId="25" xfId="10" applyNumberFormat="1" applyFont="1" applyBorder="1" applyAlignment="1">
      <alignment horizontal="right" vertical="center" wrapText="1"/>
    </xf>
    <xf numFmtId="166" fontId="10" fillId="0" borderId="7" xfId="10" applyNumberFormat="1" applyFont="1" applyFill="1" applyBorder="1" applyAlignment="1">
      <alignment horizontal="right" vertical="center" wrapText="1"/>
    </xf>
    <xf numFmtId="166" fontId="10" fillId="0" borderId="25" xfId="10" applyNumberFormat="1" applyFont="1" applyFill="1" applyBorder="1" applyAlignment="1">
      <alignment horizontal="right" vertical="center" wrapText="1"/>
    </xf>
    <xf numFmtId="2" fontId="10" fillId="0" borderId="24" xfId="7" applyNumberFormat="1" applyFont="1" applyBorder="1" applyAlignment="1">
      <alignment horizontal="center" vertical="center"/>
    </xf>
    <xf numFmtId="0" fontId="10" fillId="0" borderId="13" xfId="7" applyFont="1" applyBorder="1" applyAlignment="1">
      <alignment horizontal="left" vertical="center"/>
    </xf>
    <xf numFmtId="168" fontId="8" fillId="0" borderId="26" xfId="9" applyNumberFormat="1" applyFont="1" applyBorder="1" applyAlignment="1">
      <alignment horizontal="right" vertical="center"/>
    </xf>
    <xf numFmtId="0" fontId="8" fillId="0" borderId="20" xfId="7" applyFont="1" applyBorder="1" applyAlignment="1">
      <alignment vertical="center"/>
    </xf>
    <xf numFmtId="0" fontId="8" fillId="0" borderId="21" xfId="7" applyFont="1" applyBorder="1" applyAlignment="1">
      <alignment vertical="center" wrapText="1"/>
    </xf>
    <xf numFmtId="0" fontId="8" fillId="0" borderId="22" xfId="7" applyFont="1" applyBorder="1" applyAlignment="1">
      <alignment vertical="center" wrapText="1"/>
    </xf>
    <xf numFmtId="0" fontId="8" fillId="0" borderId="21" xfId="7" applyFont="1" applyBorder="1" applyAlignment="1">
      <alignment vertical="center"/>
    </xf>
    <xf numFmtId="0" fontId="8" fillId="0" borderId="22" xfId="7" applyFont="1" applyBorder="1" applyAlignment="1">
      <alignment vertical="center"/>
    </xf>
    <xf numFmtId="169" fontId="10" fillId="0" borderId="24" xfId="7" applyNumberFormat="1" applyFont="1" applyBorder="1" applyAlignment="1">
      <alignment horizontal="center" vertical="center"/>
    </xf>
    <xf numFmtId="170" fontId="8" fillId="2" borderId="22" xfId="7" applyNumberFormat="1" applyFont="1" applyFill="1" applyBorder="1" applyAlignment="1">
      <alignment vertical="center"/>
    </xf>
    <xf numFmtId="49" fontId="8" fillId="0" borderId="0" xfId="12" applyNumberFormat="1" applyFont="1" applyAlignment="1">
      <alignment horizontal="right" vertical="center"/>
    </xf>
    <xf numFmtId="172" fontId="8" fillId="0" borderId="0" xfId="12" applyNumberFormat="1" applyFont="1" applyAlignment="1">
      <alignment vertical="center"/>
    </xf>
    <xf numFmtId="39" fontId="8" fillId="0" borderId="0" xfId="14" applyNumberFormat="1" applyFont="1" applyAlignment="1">
      <alignment vertical="center"/>
    </xf>
    <xf numFmtId="0" fontId="8" fillId="0" borderId="29" xfId="15" applyFont="1" applyBorder="1" applyAlignment="1">
      <alignment vertical="center"/>
    </xf>
    <xf numFmtId="172" fontId="8" fillId="0" borderId="25" xfId="17" applyNumberFormat="1" applyFont="1" applyFill="1" applyBorder="1" applyAlignment="1">
      <alignment horizontal="center" vertical="center"/>
    </xf>
    <xf numFmtId="172" fontId="8" fillId="0" borderId="0" xfId="17" applyNumberFormat="1" applyFont="1" applyFill="1" applyBorder="1" applyAlignment="1">
      <alignment horizontal="center" vertical="center"/>
    </xf>
    <xf numFmtId="172" fontId="8" fillId="0" borderId="7" xfId="17" applyNumberFormat="1" applyFont="1" applyFill="1" applyBorder="1" applyAlignment="1">
      <alignment horizontal="center" vertical="center"/>
    </xf>
    <xf numFmtId="10" fontId="10" fillId="0" borderId="32" xfId="3" applyNumberFormat="1" applyFont="1" applyFill="1" applyBorder="1" applyAlignment="1">
      <alignment horizontal="center" vertical="center"/>
    </xf>
    <xf numFmtId="44" fontId="10" fillId="0" borderId="0" xfId="2" applyFont="1" applyFill="1" applyBorder="1" applyAlignment="1">
      <alignment horizontal="center" vertical="center"/>
    </xf>
    <xf numFmtId="10" fontId="10" fillId="0" borderId="0" xfId="3" applyNumberFormat="1" applyFont="1" applyFill="1" applyBorder="1" applyAlignment="1">
      <alignment horizontal="center" vertical="center"/>
    </xf>
    <xf numFmtId="0" fontId="10" fillId="0" borderId="13" xfId="0" applyFont="1" applyBorder="1" applyAlignment="1">
      <alignment vertical="center" wrapText="1"/>
    </xf>
    <xf numFmtId="0" fontId="10" fillId="0" borderId="33" xfId="0" applyFont="1" applyBorder="1" applyAlignment="1">
      <alignment vertical="center" wrapText="1"/>
    </xf>
    <xf numFmtId="0" fontId="10" fillId="0" borderId="8" xfId="8" applyFont="1" applyBorder="1" applyAlignment="1">
      <alignment horizontal="center" vertical="center"/>
    </xf>
    <xf numFmtId="0" fontId="8" fillId="0" borderId="20" xfId="7" applyFont="1" applyBorder="1" applyAlignment="1">
      <alignment vertical="center" wrapText="1"/>
    </xf>
    <xf numFmtId="0" fontId="8" fillId="2" borderId="20" xfId="8" applyFont="1" applyFill="1" applyBorder="1" applyAlignment="1">
      <alignment vertical="center"/>
    </xf>
    <xf numFmtId="0" fontId="8" fillId="2" borderId="21" xfId="8" applyFont="1" applyFill="1" applyBorder="1" applyAlignment="1">
      <alignment vertical="center"/>
    </xf>
    <xf numFmtId="0" fontId="8" fillId="2" borderId="21" xfId="8" applyFont="1" applyFill="1" applyBorder="1" applyAlignment="1">
      <alignment horizontal="center" vertical="center"/>
    </xf>
    <xf numFmtId="0" fontId="8" fillId="2" borderId="22" xfId="8" applyFont="1" applyFill="1" applyBorder="1" applyAlignment="1">
      <alignment vertical="center"/>
    </xf>
    <xf numFmtId="0" fontId="10" fillId="0" borderId="13" xfId="8" applyFont="1" applyBorder="1" applyAlignment="1">
      <alignment horizontal="left" vertical="center"/>
    </xf>
    <xf numFmtId="0" fontId="10" fillId="0" borderId="14" xfId="20" applyFont="1" applyBorder="1" applyAlignment="1">
      <alignment vertical="center"/>
    </xf>
    <xf numFmtId="4" fontId="10" fillId="0" borderId="11" xfId="18" applyNumberFormat="1" applyFont="1" applyBorder="1" applyAlignment="1">
      <alignment horizontal="center" vertical="center" wrapText="1"/>
    </xf>
    <xf numFmtId="168" fontId="8" fillId="0" borderId="26" xfId="18" applyNumberFormat="1" applyFont="1" applyBorder="1" applyAlignment="1">
      <alignment horizontal="right" vertical="center"/>
    </xf>
    <xf numFmtId="0" fontId="8" fillId="4" borderId="1" xfId="8" applyFont="1" applyFill="1" applyBorder="1" applyAlignment="1">
      <alignment vertical="center"/>
    </xf>
    <xf numFmtId="0" fontId="8" fillId="4" borderId="2" xfId="8" applyFont="1" applyFill="1" applyBorder="1" applyAlignment="1">
      <alignment vertical="center"/>
    </xf>
    <xf numFmtId="0" fontId="8" fillId="0" borderId="20" xfId="8" applyFont="1" applyBorder="1" applyAlignment="1">
      <alignment vertical="center"/>
    </xf>
    <xf numFmtId="0" fontId="8" fillId="0" borderId="21" xfId="8" applyFont="1" applyBorder="1" applyAlignment="1">
      <alignment vertical="center"/>
    </xf>
    <xf numFmtId="0" fontId="8" fillId="0" borderId="21" xfId="8" applyFont="1" applyBorder="1" applyAlignment="1">
      <alignment horizontal="center" vertical="center"/>
    </xf>
    <xf numFmtId="0" fontId="8" fillId="0" borderId="22" xfId="8" applyFont="1" applyBorder="1" applyAlignment="1">
      <alignment vertical="center"/>
    </xf>
    <xf numFmtId="0" fontId="18" fillId="0" borderId="24" xfId="8" applyFont="1" applyBorder="1" applyAlignment="1">
      <alignment horizontal="center" vertical="center"/>
    </xf>
    <xf numFmtId="4" fontId="10" fillId="0" borderId="7" xfId="18" applyNumberFormat="1" applyFont="1" applyFill="1" applyBorder="1" applyAlignment="1">
      <alignment horizontal="center" vertical="center" wrapText="1"/>
    </xf>
    <xf numFmtId="168" fontId="10" fillId="0" borderId="7" xfId="21" applyNumberFormat="1" applyFont="1" applyBorder="1" applyAlignment="1">
      <alignment vertical="center"/>
    </xf>
    <xf numFmtId="166" fontId="10" fillId="0" borderId="25" xfId="19" applyNumberFormat="1" applyFont="1" applyFill="1" applyBorder="1" applyAlignment="1">
      <alignment horizontal="right" vertical="center" wrapText="1"/>
    </xf>
    <xf numFmtId="0" fontId="10" fillId="0" borderId="14" xfId="21" applyFont="1" applyBorder="1" applyAlignment="1">
      <alignment vertical="center"/>
    </xf>
    <xf numFmtId="4" fontId="10" fillId="0" borderId="7" xfId="18" applyNumberFormat="1" applyFont="1" applyBorder="1" applyAlignment="1">
      <alignment horizontal="center" vertical="center" wrapText="1"/>
    </xf>
    <xf numFmtId="0" fontId="8" fillId="2" borderId="13" xfId="8" applyFont="1" applyFill="1" applyBorder="1" applyAlignment="1">
      <alignment vertical="center"/>
    </xf>
    <xf numFmtId="0" fontId="8" fillId="2" borderId="14" xfId="8" applyFont="1" applyFill="1" applyBorder="1" applyAlignment="1">
      <alignment vertical="center"/>
    </xf>
    <xf numFmtId="0" fontId="8" fillId="2" borderId="14" xfId="8" applyFont="1" applyFill="1" applyBorder="1" applyAlignment="1">
      <alignment horizontal="center" vertical="center"/>
    </xf>
    <xf numFmtId="0" fontId="8" fillId="2" borderId="21" xfId="8" applyFont="1" applyFill="1" applyBorder="1" applyAlignment="1">
      <alignment horizontal="right" vertical="center"/>
    </xf>
    <xf numFmtId="0" fontId="8" fillId="2" borderId="22" xfId="8" applyFont="1" applyFill="1" applyBorder="1" applyAlignment="1">
      <alignment horizontal="right" vertical="center"/>
    </xf>
    <xf numFmtId="0" fontId="10" fillId="0" borderId="41" xfId="8" applyFont="1" applyBorder="1" applyAlignment="1">
      <alignment horizontal="left" vertical="center"/>
    </xf>
    <xf numFmtId="0" fontId="10" fillId="0" borderId="7" xfId="21" applyFont="1" applyBorder="1" applyAlignment="1">
      <alignment vertical="center"/>
    </xf>
    <xf numFmtId="0" fontId="8" fillId="4" borderId="21" xfId="8" applyFont="1" applyFill="1" applyBorder="1" applyAlignment="1">
      <alignment vertical="center"/>
    </xf>
    <xf numFmtId="0" fontId="8" fillId="4" borderId="14" xfId="8" applyFont="1" applyFill="1" applyBorder="1" applyAlignment="1">
      <alignment vertical="center"/>
    </xf>
    <xf numFmtId="0" fontId="8" fillId="4" borderId="14" xfId="8" applyFont="1" applyFill="1" applyBorder="1" applyAlignment="1">
      <alignment horizontal="center" vertical="center"/>
    </xf>
    <xf numFmtId="0" fontId="8" fillId="4" borderId="14" xfId="8" applyFont="1" applyFill="1" applyBorder="1" applyAlignment="1">
      <alignment horizontal="right" vertical="center"/>
    </xf>
    <xf numFmtId="0" fontId="10" fillId="0" borderId="8" xfId="8" applyFont="1" applyBorder="1" applyAlignment="1">
      <alignment horizontal="left" vertical="center"/>
    </xf>
    <xf numFmtId="0" fontId="10" fillId="0" borderId="14" xfId="21" applyFont="1" applyBorder="1" applyAlignment="1">
      <alignment horizontal="right" vertical="center"/>
    </xf>
    <xf numFmtId="0" fontId="8" fillId="4" borderId="21" xfId="8" applyFont="1" applyFill="1" applyBorder="1" applyAlignment="1">
      <alignment horizontal="center" vertical="center"/>
    </xf>
    <xf numFmtId="0" fontId="8" fillId="4" borderId="21" xfId="8" applyFont="1" applyFill="1" applyBorder="1" applyAlignment="1">
      <alignment horizontal="right" vertical="center"/>
    </xf>
    <xf numFmtId="0" fontId="8" fillId="4" borderId="20" xfId="8" applyFont="1" applyFill="1" applyBorder="1" applyAlignment="1">
      <alignment vertical="center"/>
    </xf>
    <xf numFmtId="0" fontId="8" fillId="2" borderId="1" xfId="8" applyFont="1" applyFill="1" applyBorder="1" applyAlignment="1">
      <alignment vertical="center"/>
    </xf>
    <xf numFmtId="0" fontId="8" fillId="2" borderId="2" xfId="8" applyFont="1" applyFill="1" applyBorder="1" applyAlignment="1">
      <alignment vertical="center"/>
    </xf>
    <xf numFmtId="0" fontId="8" fillId="2" borderId="2" xfId="8" applyFont="1" applyFill="1" applyBorder="1" applyAlignment="1">
      <alignment horizontal="center" vertical="center"/>
    </xf>
    <xf numFmtId="0" fontId="8" fillId="2" borderId="2" xfId="8" applyFont="1" applyFill="1" applyBorder="1" applyAlignment="1">
      <alignment horizontal="right" vertical="center"/>
    </xf>
    <xf numFmtId="0" fontId="10" fillId="3" borderId="11" xfId="21" applyFont="1" applyFill="1" applyBorder="1" applyAlignment="1">
      <alignment horizontal="left" vertical="center" wrapText="1"/>
    </xf>
    <xf numFmtId="0" fontId="10" fillId="3" borderId="11" xfId="21" applyFont="1" applyFill="1" applyBorder="1" applyAlignment="1">
      <alignment horizontal="center" vertical="center"/>
    </xf>
    <xf numFmtId="4" fontId="10" fillId="3" borderId="11" xfId="18" applyNumberFormat="1" applyFont="1" applyFill="1" applyBorder="1" applyAlignment="1">
      <alignment horizontal="center" vertical="center" wrapText="1"/>
    </xf>
    <xf numFmtId="0" fontId="10" fillId="3" borderId="7" xfId="21" applyFont="1" applyFill="1" applyBorder="1" applyAlignment="1">
      <alignment horizontal="left" vertical="center" wrapText="1"/>
    </xf>
    <xf numFmtId="170" fontId="8" fillId="2" borderId="22" xfId="8" applyNumberFormat="1" applyFont="1" applyFill="1" applyBorder="1" applyAlignment="1">
      <alignment vertical="center"/>
    </xf>
    <xf numFmtId="168" fontId="8" fillId="0" borderId="28" xfId="18" applyNumberFormat="1" applyFont="1" applyBorder="1" applyAlignment="1">
      <alignment horizontal="right" vertical="center"/>
    </xf>
    <xf numFmtId="166" fontId="10" fillId="0" borderId="7" xfId="19" applyNumberFormat="1" applyFont="1" applyFill="1" applyBorder="1" applyAlignment="1">
      <alignment horizontal="right" vertical="center" wrapText="1"/>
    </xf>
    <xf numFmtId="2" fontId="18" fillId="0" borderId="24" xfId="8" applyNumberFormat="1" applyFont="1" applyBorder="1" applyAlignment="1">
      <alignment horizontal="center" vertical="center"/>
    </xf>
    <xf numFmtId="167" fontId="10" fillId="0" borderId="7" xfId="18" applyNumberFormat="1" applyFont="1" applyFill="1" applyBorder="1" applyAlignment="1">
      <alignment horizontal="center" vertical="center" wrapText="1"/>
    </xf>
    <xf numFmtId="4" fontId="10" fillId="0" borderId="9" xfId="18" applyNumberFormat="1" applyFont="1" applyFill="1" applyBorder="1" applyAlignment="1">
      <alignment horizontal="center" vertical="center" wrapText="1"/>
    </xf>
    <xf numFmtId="0" fontId="10" fillId="0" borderId="7" xfId="21" applyFont="1" applyBorder="1" applyAlignment="1">
      <alignment horizontal="left" vertical="center" wrapText="1"/>
    </xf>
    <xf numFmtId="0" fontId="10" fillId="0" borderId="7" xfId="21" applyFont="1" applyBorder="1" applyAlignment="1">
      <alignment horizontal="center" vertical="center"/>
    </xf>
    <xf numFmtId="0" fontId="10" fillId="0" borderId="7" xfId="21" applyFont="1" applyBorder="1" applyAlignment="1">
      <alignment vertical="center" wrapText="1"/>
    </xf>
    <xf numFmtId="4" fontId="10" fillId="0" borderId="0" xfId="18" applyNumberFormat="1" applyFont="1" applyFill="1" applyBorder="1" applyAlignment="1">
      <alignment horizontal="center" vertical="center" wrapText="1"/>
    </xf>
    <xf numFmtId="0" fontId="8" fillId="0" borderId="7" xfId="8" applyFont="1" applyBorder="1" applyAlignment="1">
      <alignment vertical="center"/>
    </xf>
    <xf numFmtId="0" fontId="8" fillId="0" borderId="7" xfId="8" applyFont="1" applyBorder="1" applyAlignment="1">
      <alignment horizontal="center" vertical="center"/>
    </xf>
    <xf numFmtId="0" fontId="8" fillId="2" borderId="3" xfId="8" applyFont="1" applyFill="1" applyBorder="1" applyAlignment="1">
      <alignment vertical="center"/>
    </xf>
    <xf numFmtId="0" fontId="8" fillId="2" borderId="15" xfId="8" applyFont="1" applyFill="1" applyBorder="1" applyAlignment="1">
      <alignment vertical="center"/>
    </xf>
    <xf numFmtId="0" fontId="8" fillId="2" borderId="4" xfId="8" applyFont="1" applyFill="1" applyBorder="1" applyAlignment="1">
      <alignment vertical="center"/>
    </xf>
    <xf numFmtId="0" fontId="8" fillId="2" borderId="5" xfId="8" applyFont="1" applyFill="1" applyBorder="1" applyAlignment="1">
      <alignment vertical="center"/>
    </xf>
    <xf numFmtId="166" fontId="10" fillId="0" borderId="42" xfId="19" applyNumberFormat="1" applyFont="1" applyFill="1" applyBorder="1" applyAlignment="1">
      <alignment horizontal="right" vertical="center" wrapText="1"/>
    </xf>
    <xf numFmtId="0" fontId="10" fillId="0" borderId="18" xfId="8" applyFont="1" applyBorder="1" applyAlignment="1">
      <alignment horizontal="left" vertical="center" wrapText="1"/>
    </xf>
    <xf numFmtId="0" fontId="10" fillId="0" borderId="18" xfId="8" applyFont="1" applyBorder="1" applyAlignment="1">
      <alignment horizontal="center" vertical="center"/>
    </xf>
    <xf numFmtId="4" fontId="10" fillId="0" borderId="18" xfId="18" applyNumberFormat="1" applyFont="1" applyFill="1" applyBorder="1" applyAlignment="1">
      <alignment horizontal="center" vertical="center" wrapText="1"/>
    </xf>
    <xf numFmtId="0" fontId="10" fillId="0" borderId="38" xfId="8" applyFont="1" applyBorder="1" applyAlignment="1">
      <alignment horizontal="left" vertical="center" wrapText="1"/>
    </xf>
    <xf numFmtId="168" fontId="8" fillId="0" borderId="42" xfId="9" applyNumberFormat="1" applyFont="1" applyBorder="1" applyAlignment="1">
      <alignment horizontal="right" vertical="center"/>
    </xf>
    <xf numFmtId="0" fontId="10" fillId="0" borderId="4" xfId="7" applyFont="1" applyBorder="1" applyAlignment="1">
      <alignment horizontal="left" vertical="center"/>
    </xf>
    <xf numFmtId="166" fontId="10" fillId="0" borderId="40" xfId="19" applyNumberFormat="1" applyFont="1" applyFill="1" applyBorder="1" applyAlignment="1">
      <alignment horizontal="right" vertical="center" wrapText="1"/>
    </xf>
    <xf numFmtId="168" fontId="8" fillId="0" borderId="28" xfId="18" applyNumberFormat="1" applyFont="1" applyFill="1" applyBorder="1" applyAlignment="1">
      <alignment horizontal="right" vertical="center"/>
    </xf>
    <xf numFmtId="0" fontId="10" fillId="0" borderId="9" xfId="21" applyFont="1" applyBorder="1" applyAlignment="1">
      <alignment vertical="center"/>
    </xf>
    <xf numFmtId="166" fontId="8" fillId="0" borderId="28" xfId="19" applyNumberFormat="1" applyFont="1" applyFill="1" applyBorder="1" applyAlignment="1">
      <alignment horizontal="right" vertical="center" wrapText="1"/>
    </xf>
    <xf numFmtId="168" fontId="10" fillId="0" borderId="18" xfId="21" applyNumberFormat="1" applyFont="1" applyBorder="1" applyAlignment="1">
      <alignment vertical="center"/>
    </xf>
    <xf numFmtId="166" fontId="10" fillId="0" borderId="19" xfId="19" applyNumberFormat="1" applyFont="1" applyFill="1" applyBorder="1" applyAlignment="1">
      <alignment horizontal="right" vertical="center" wrapText="1"/>
    </xf>
    <xf numFmtId="0" fontId="10" fillId="0" borderId="10" xfId="21" applyFont="1" applyBorder="1" applyAlignment="1">
      <alignment vertical="center"/>
    </xf>
    <xf numFmtId="4" fontId="10" fillId="0" borderId="10" xfId="18" applyNumberFormat="1" applyFont="1" applyBorder="1" applyAlignment="1">
      <alignment horizontal="center" vertical="center" wrapText="1"/>
    </xf>
    <xf numFmtId="0" fontId="10" fillId="0" borderId="10" xfId="21" applyFont="1" applyBorder="1" applyAlignment="1">
      <alignment horizontal="right" vertical="center"/>
    </xf>
    <xf numFmtId="0" fontId="10" fillId="0" borderId="4" xfId="8" applyFont="1" applyBorder="1" applyAlignment="1">
      <alignment horizontal="left" vertical="center"/>
    </xf>
    <xf numFmtId="4" fontId="10" fillId="0" borderId="44" xfId="18" applyNumberFormat="1" applyFont="1" applyBorder="1" applyAlignment="1">
      <alignment horizontal="center" vertical="center" wrapText="1"/>
    </xf>
    <xf numFmtId="168" fontId="8" fillId="0" borderId="39" xfId="18" applyNumberFormat="1" applyFont="1" applyBorder="1" applyAlignment="1">
      <alignment horizontal="right" vertical="center"/>
    </xf>
    <xf numFmtId="0" fontId="10" fillId="0" borderId="11" xfId="21" applyFont="1" applyBorder="1" applyAlignment="1">
      <alignment horizontal="left" vertical="center" wrapText="1"/>
    </xf>
    <xf numFmtId="0" fontId="10" fillId="0" borderId="11" xfId="21" applyFont="1" applyBorder="1" applyAlignment="1">
      <alignment horizontal="center" vertical="center"/>
    </xf>
    <xf numFmtId="4" fontId="10" fillId="0" borderId="11" xfId="18" applyNumberFormat="1" applyFont="1" applyFill="1" applyBorder="1" applyAlignment="1">
      <alignment horizontal="center" vertical="center" wrapText="1"/>
    </xf>
    <xf numFmtId="168" fontId="10" fillId="0" borderId="11" xfId="21" applyNumberFormat="1" applyFont="1" applyBorder="1" applyAlignment="1">
      <alignment vertical="center"/>
    </xf>
    <xf numFmtId="0" fontId="8" fillId="4" borderId="22" xfId="8" applyFont="1" applyFill="1" applyBorder="1" applyAlignment="1">
      <alignment vertical="center"/>
    </xf>
    <xf numFmtId="0" fontId="10" fillId="0" borderId="0" xfId="8" applyFont="1" applyAlignment="1">
      <alignment horizontal="center" vertical="center"/>
    </xf>
    <xf numFmtId="0" fontId="10" fillId="0" borderId="40" xfId="8" applyFont="1" applyBorder="1" applyAlignment="1">
      <alignment horizontal="center" vertical="center"/>
    </xf>
    <xf numFmtId="4" fontId="10" fillId="0" borderId="40" xfId="18" applyNumberFormat="1" applyFont="1" applyFill="1" applyBorder="1" applyAlignment="1">
      <alignment horizontal="center" vertical="center" wrapText="1"/>
    </xf>
    <xf numFmtId="4" fontId="10" fillId="0" borderId="0" xfId="18" applyNumberFormat="1" applyFont="1" applyBorder="1" applyAlignment="1">
      <alignment horizontal="center" vertical="center" wrapText="1"/>
    </xf>
    <xf numFmtId="0" fontId="10" fillId="0" borderId="40" xfId="8" applyFont="1" applyBorder="1" applyAlignment="1">
      <alignment horizontal="left" vertical="center" wrapText="1"/>
    </xf>
    <xf numFmtId="4" fontId="10" fillId="0" borderId="7" xfId="9" applyNumberFormat="1" applyFont="1" applyFill="1" applyBorder="1" applyAlignment="1">
      <alignment horizontal="center" vertical="center" wrapText="1"/>
    </xf>
    <xf numFmtId="0" fontId="6" fillId="0" borderId="0" xfId="6" applyFont="1" applyAlignment="1">
      <alignment vertical="center"/>
    </xf>
    <xf numFmtId="166" fontId="10" fillId="0" borderId="32" xfId="19" applyNumberFormat="1" applyFont="1" applyFill="1" applyBorder="1" applyAlignment="1">
      <alignment horizontal="right" vertical="center" wrapText="1"/>
    </xf>
    <xf numFmtId="0" fontId="6" fillId="0" borderId="12" xfId="6" applyFont="1" applyBorder="1" applyAlignment="1">
      <alignment vertical="center"/>
    </xf>
    <xf numFmtId="0" fontId="7" fillId="0" borderId="0" xfId="6" applyFont="1" applyAlignment="1">
      <alignment vertical="center"/>
    </xf>
    <xf numFmtId="0" fontId="7" fillId="0" borderId="12" xfId="6" applyFont="1" applyBorder="1" applyAlignment="1">
      <alignment vertical="center"/>
    </xf>
    <xf numFmtId="0" fontId="7" fillId="0" borderId="16" xfId="6" applyFont="1" applyBorder="1" applyAlignment="1">
      <alignment vertical="center"/>
    </xf>
    <xf numFmtId="0" fontId="6" fillId="0" borderId="0" xfId="6" applyFont="1" applyAlignment="1">
      <alignment horizontal="center" vertical="center"/>
    </xf>
    <xf numFmtId="0" fontId="6" fillId="0" borderId="0" xfId="6" applyFont="1" applyAlignment="1">
      <alignment vertical="center" wrapText="1"/>
    </xf>
    <xf numFmtId="4" fontId="6" fillId="0" borderId="0" xfId="6" applyNumberFormat="1" applyFont="1" applyAlignment="1">
      <alignment vertical="center"/>
    </xf>
    <xf numFmtId="0" fontId="10" fillId="0" borderId="14" xfId="6" applyFont="1" applyBorder="1" applyAlignment="1">
      <alignment vertical="center"/>
    </xf>
    <xf numFmtId="0" fontId="10" fillId="0" borderId="13" xfId="6" applyFont="1" applyBorder="1" applyAlignment="1">
      <alignment vertical="center"/>
    </xf>
    <xf numFmtId="167" fontId="6" fillId="0" borderId="0" xfId="6" applyNumberFormat="1" applyFont="1" applyAlignment="1">
      <alignment vertical="center" wrapText="1"/>
    </xf>
    <xf numFmtId="168" fontId="6" fillId="0" borderId="0" xfId="6" applyNumberFormat="1" applyFont="1" applyAlignment="1">
      <alignment vertical="center"/>
    </xf>
    <xf numFmtId="2" fontId="6" fillId="0" borderId="0" xfId="6" applyNumberFormat="1" applyFont="1" applyAlignment="1">
      <alignment vertical="center"/>
    </xf>
    <xf numFmtId="0" fontId="10" fillId="0" borderId="4" xfId="6" applyFont="1" applyBorder="1" applyAlignment="1">
      <alignment vertical="center"/>
    </xf>
    <xf numFmtId="0" fontId="7" fillId="0" borderId="0" xfId="11" applyFont="1" applyAlignment="1">
      <alignment vertical="center"/>
    </xf>
    <xf numFmtId="0" fontId="7" fillId="0" borderId="12" xfId="11" applyFont="1" applyBorder="1" applyAlignment="1">
      <alignment vertical="center"/>
    </xf>
    <xf numFmtId="0" fontId="7" fillId="0" borderId="16" xfId="11" applyFont="1" applyBorder="1" applyAlignment="1">
      <alignment vertical="center"/>
    </xf>
    <xf numFmtId="0" fontId="12" fillId="0" borderId="0" xfId="11" applyFont="1" applyAlignment="1">
      <alignment vertical="center"/>
    </xf>
    <xf numFmtId="0" fontId="10" fillId="0" borderId="0" xfId="13" applyFont="1" applyAlignment="1">
      <alignment vertical="center"/>
    </xf>
    <xf numFmtId="44" fontId="12" fillId="0" borderId="0" xfId="2" applyFont="1" applyAlignment="1">
      <alignment vertical="center"/>
    </xf>
    <xf numFmtId="2" fontId="10" fillId="0" borderId="0" xfId="13" applyNumberFormat="1" applyFont="1" applyAlignment="1">
      <alignment vertical="center"/>
    </xf>
    <xf numFmtId="174" fontId="10" fillId="0" borderId="0" xfId="14" applyNumberFormat="1" applyFont="1" applyAlignment="1">
      <alignment vertical="center"/>
    </xf>
    <xf numFmtId="175" fontId="7" fillId="0" borderId="16" xfId="11" applyNumberFormat="1" applyFont="1" applyBorder="1" applyAlignment="1">
      <alignment vertical="center"/>
    </xf>
    <xf numFmtId="171" fontId="12" fillId="0" borderId="0" xfId="11" applyNumberFormat="1" applyFont="1" applyAlignment="1">
      <alignment vertical="center"/>
    </xf>
    <xf numFmtId="177" fontId="7" fillId="0" borderId="16" xfId="11" applyNumberFormat="1" applyFont="1" applyBorder="1" applyAlignment="1">
      <alignment vertical="center"/>
    </xf>
    <xf numFmtId="0" fontId="13" fillId="0" borderId="0" xfId="11" applyFont="1" applyAlignment="1">
      <alignment vertical="center"/>
    </xf>
    <xf numFmtId="0" fontId="7" fillId="0" borderId="34" xfId="11" applyFont="1" applyBorder="1" applyAlignment="1">
      <alignment vertical="center"/>
    </xf>
    <xf numFmtId="0" fontId="7" fillId="0" borderId="35" xfId="6" applyFont="1" applyBorder="1" applyAlignment="1">
      <alignment vertical="center"/>
    </xf>
    <xf numFmtId="179" fontId="7" fillId="0" borderId="35" xfId="1" applyNumberFormat="1" applyFont="1" applyBorder="1" applyAlignment="1">
      <alignment vertical="center"/>
    </xf>
    <xf numFmtId="0" fontId="7" fillId="0" borderId="36" xfId="6" applyFont="1" applyBorder="1" applyAlignment="1">
      <alignment vertical="center"/>
    </xf>
    <xf numFmtId="180" fontId="6" fillId="0" borderId="0" xfId="6" applyNumberFormat="1" applyFont="1" applyAlignment="1">
      <alignment vertical="center"/>
    </xf>
    <xf numFmtId="0" fontId="17" fillId="0" borderId="0" xfId="6" applyFont="1" applyAlignment="1">
      <alignment vertical="center"/>
    </xf>
    <xf numFmtId="0" fontId="14" fillId="0" borderId="0" xfId="6" applyFont="1" applyAlignment="1">
      <alignment vertical="center"/>
    </xf>
    <xf numFmtId="0" fontId="15" fillId="0" borderId="0" xfId="6" applyFont="1" applyAlignment="1">
      <alignment vertical="center"/>
    </xf>
    <xf numFmtId="44" fontId="7" fillId="0" borderId="0" xfId="2" applyFont="1" applyFill="1" applyAlignment="1">
      <alignment vertical="center"/>
    </xf>
    <xf numFmtId="44" fontId="22" fillId="0" borderId="0" xfId="2" applyFont="1" applyFill="1" applyAlignment="1">
      <alignment vertical="center"/>
    </xf>
    <xf numFmtId="0" fontId="16" fillId="3" borderId="37" xfId="16" applyFont="1" applyFill="1" applyBorder="1" applyAlignment="1">
      <alignment horizontal="center" vertical="center" wrapText="1"/>
    </xf>
    <xf numFmtId="0" fontId="7" fillId="0" borderId="0" xfId="6" applyFont="1" applyAlignment="1">
      <alignment horizontal="center" vertical="center"/>
    </xf>
    <xf numFmtId="0" fontId="7" fillId="0" borderId="6" xfId="6" applyFont="1" applyBorder="1" applyAlignment="1">
      <alignment horizontal="center" vertical="center"/>
    </xf>
    <xf numFmtId="0" fontId="8" fillId="2" borderId="21" xfId="7" applyFont="1" applyFill="1" applyBorder="1" applyAlignment="1">
      <alignment horizontal="center" vertical="center"/>
    </xf>
    <xf numFmtId="4" fontId="10" fillId="0" borderId="7" xfId="9" applyNumberFormat="1" applyFont="1" applyBorder="1" applyAlignment="1">
      <alignment horizontal="center" vertical="center" wrapText="1"/>
    </xf>
    <xf numFmtId="181" fontId="10" fillId="0" borderId="7" xfId="9" applyNumberFormat="1" applyFont="1" applyFill="1" applyBorder="1" applyAlignment="1">
      <alignment horizontal="center" vertical="center" wrapText="1"/>
    </xf>
    <xf numFmtId="0" fontId="8" fillId="0" borderId="21" xfId="7" applyFont="1" applyBorder="1" applyAlignment="1">
      <alignment horizontal="center" vertical="center" wrapText="1"/>
    </xf>
    <xf numFmtId="0" fontId="8" fillId="0" borderId="21" xfId="7" applyFont="1" applyBorder="1" applyAlignment="1">
      <alignment horizontal="center" vertical="center"/>
    </xf>
    <xf numFmtId="4" fontId="10" fillId="0" borderId="10" xfId="9" applyNumberFormat="1" applyFont="1" applyBorder="1" applyAlignment="1">
      <alignment horizontal="center" vertical="center" wrapText="1"/>
    </xf>
    <xf numFmtId="4" fontId="10" fillId="0" borderId="0" xfId="9" applyNumberFormat="1" applyFont="1" applyBorder="1" applyAlignment="1">
      <alignment horizontal="center" vertical="center" wrapText="1"/>
    </xf>
    <xf numFmtId="0" fontId="12" fillId="0" borderId="0" xfId="11" applyFont="1" applyAlignment="1">
      <alignment horizontal="center" vertical="center"/>
    </xf>
    <xf numFmtId="0" fontId="13" fillId="0" borderId="0" xfId="11" applyFont="1" applyAlignment="1">
      <alignment horizontal="center" vertical="center"/>
    </xf>
    <xf numFmtId="4" fontId="10" fillId="0" borderId="40" xfId="9" applyNumberFormat="1" applyFont="1" applyBorder="1" applyAlignment="1">
      <alignment horizontal="center" vertical="center" wrapText="1"/>
    </xf>
    <xf numFmtId="0" fontId="0" fillId="0" borderId="0" xfId="0" applyAlignment="1">
      <alignment horizontal="center" vertical="center"/>
    </xf>
    <xf numFmtId="167" fontId="10" fillId="0" borderId="7" xfId="9" applyNumberFormat="1" applyFont="1" applyBorder="1" applyAlignment="1">
      <alignment horizontal="center" vertical="center" wrapText="1"/>
    </xf>
    <xf numFmtId="4" fontId="11" fillId="0" borderId="7" xfId="9" applyNumberFormat="1" applyFont="1" applyBorder="1" applyAlignment="1">
      <alignment horizontal="center" vertical="center" wrapText="1"/>
    </xf>
    <xf numFmtId="167" fontId="11" fillId="0" borderId="7" xfId="9" applyNumberFormat="1" applyFont="1" applyFill="1" applyBorder="1" applyAlignment="1">
      <alignment horizontal="center" vertical="center" wrapText="1"/>
    </xf>
    <xf numFmtId="4" fontId="11" fillId="0" borderId="7" xfId="9" applyNumberFormat="1" applyFont="1" applyFill="1" applyBorder="1" applyAlignment="1">
      <alignment horizontal="center" vertical="center" wrapText="1"/>
    </xf>
    <xf numFmtId="167" fontId="10" fillId="0" borderId="7" xfId="9" applyNumberFormat="1" applyFont="1" applyFill="1" applyBorder="1" applyAlignment="1">
      <alignment horizontal="center" vertical="center" wrapText="1"/>
    </xf>
    <xf numFmtId="49" fontId="8" fillId="0" borderId="0" xfId="12" applyNumberFormat="1" applyFont="1" applyAlignment="1">
      <alignment horizontal="center" vertical="center"/>
    </xf>
    <xf numFmtId="2" fontId="10" fillId="0" borderId="0" xfId="13" applyNumberFormat="1" applyFont="1" applyAlignment="1">
      <alignment horizontal="center" vertical="center"/>
    </xf>
    <xf numFmtId="0" fontId="7" fillId="0" borderId="35" xfId="6" applyFont="1" applyBorder="1" applyAlignment="1">
      <alignment horizontal="center" vertical="center"/>
    </xf>
    <xf numFmtId="0" fontId="9" fillId="3" borderId="17" xfId="7" applyFont="1" applyFill="1" applyBorder="1" applyAlignment="1">
      <alignment horizontal="center" vertical="center" wrapText="1"/>
    </xf>
    <xf numFmtId="0" fontId="9" fillId="3" borderId="18" xfId="7" applyFont="1" applyFill="1" applyBorder="1" applyAlignment="1">
      <alignment horizontal="center" vertical="center" wrapText="1"/>
    </xf>
    <xf numFmtId="4" fontId="9" fillId="3" borderId="18" xfId="7" applyNumberFormat="1" applyFont="1" applyFill="1" applyBorder="1" applyAlignment="1">
      <alignment horizontal="center" vertical="center" wrapText="1"/>
    </xf>
    <xf numFmtId="4" fontId="9" fillId="3" borderId="19" xfId="7" applyNumberFormat="1" applyFont="1" applyFill="1" applyBorder="1" applyAlignment="1">
      <alignment horizontal="center" vertical="center" wrapText="1"/>
    </xf>
    <xf numFmtId="0" fontId="9" fillId="2" borderId="20" xfId="7" applyFont="1" applyFill="1" applyBorder="1" applyAlignment="1">
      <alignment vertical="center"/>
    </xf>
    <xf numFmtId="0" fontId="9" fillId="2" borderId="21" xfId="7" applyFont="1" applyFill="1" applyBorder="1" applyAlignment="1">
      <alignment vertical="center"/>
    </xf>
    <xf numFmtId="0" fontId="9" fillId="2" borderId="21" xfId="7" applyFont="1" applyFill="1" applyBorder="1" applyAlignment="1">
      <alignment horizontal="center" vertical="center"/>
    </xf>
    <xf numFmtId="0" fontId="9" fillId="2" borderId="22" xfId="7" applyFont="1" applyFill="1" applyBorder="1" applyAlignment="1">
      <alignment vertical="center"/>
    </xf>
    <xf numFmtId="0" fontId="7" fillId="0" borderId="6" xfId="6" applyFont="1" applyBorder="1" applyAlignment="1">
      <alignment vertical="center"/>
    </xf>
    <xf numFmtId="0" fontId="24" fillId="0" borderId="0" xfId="21" applyFont="1" applyAlignment="1">
      <alignment vertical="center"/>
    </xf>
    <xf numFmtId="14" fontId="24" fillId="0" borderId="7" xfId="8" applyNumberFormat="1" applyFont="1" applyBorder="1" applyAlignment="1">
      <alignment horizontal="center" vertical="center" wrapText="1"/>
    </xf>
    <xf numFmtId="182" fontId="7" fillId="0" borderId="0" xfId="2" applyNumberFormat="1" applyFont="1" applyFill="1" applyAlignment="1">
      <alignment vertical="center"/>
    </xf>
    <xf numFmtId="183" fontId="7" fillId="0" borderId="0" xfId="3" applyNumberFormat="1" applyFont="1" applyAlignment="1">
      <alignment vertical="center"/>
    </xf>
    <xf numFmtId="0" fontId="10" fillId="0" borderId="0" xfId="6" applyFont="1" applyAlignment="1">
      <alignment vertical="center"/>
    </xf>
    <xf numFmtId="0" fontId="10" fillId="0" borderId="0" xfId="20" applyFont="1" applyAlignment="1">
      <alignment vertical="center"/>
    </xf>
    <xf numFmtId="0" fontId="8" fillId="4" borderId="0" xfId="8" applyFont="1" applyFill="1" applyAlignment="1">
      <alignment vertical="center"/>
    </xf>
    <xf numFmtId="0" fontId="8" fillId="4" borderId="0" xfId="8" applyFont="1" applyFill="1" applyAlignment="1">
      <alignment horizontal="center" vertical="center"/>
    </xf>
    <xf numFmtId="0" fontId="8" fillId="4" borderId="3" xfId="8" applyFont="1" applyFill="1" applyBorder="1" applyAlignment="1">
      <alignment vertical="center"/>
    </xf>
    <xf numFmtId="0" fontId="18" fillId="0" borderId="4" xfId="8" applyFont="1" applyBorder="1" applyAlignment="1">
      <alignment horizontal="center" vertical="center"/>
    </xf>
    <xf numFmtId="0" fontId="10" fillId="0" borderId="0" xfId="21" applyFont="1" applyAlignment="1">
      <alignment horizontal="left" vertical="center" wrapText="1"/>
    </xf>
    <xf numFmtId="0" fontId="10" fillId="0" borderId="0" xfId="21" applyFont="1" applyAlignment="1">
      <alignment horizontal="center" vertical="center"/>
    </xf>
    <xf numFmtId="168" fontId="10" fillId="0" borderId="0" xfId="21" applyNumberFormat="1" applyFont="1" applyAlignment="1">
      <alignment vertical="center"/>
    </xf>
    <xf numFmtId="0" fontId="8" fillId="0" borderId="8" xfId="8" applyFont="1" applyBorder="1" applyAlignment="1">
      <alignment vertical="center"/>
    </xf>
    <xf numFmtId="0" fontId="8" fillId="0" borderId="32" xfId="8" applyFont="1" applyBorder="1" applyAlignment="1">
      <alignment vertical="center"/>
    </xf>
    <xf numFmtId="166" fontId="10" fillId="0" borderId="47" xfId="19" applyNumberFormat="1" applyFont="1" applyFill="1" applyBorder="1" applyAlignment="1">
      <alignment horizontal="right" vertical="center" wrapText="1"/>
    </xf>
    <xf numFmtId="0" fontId="8" fillId="2" borderId="0" xfId="8" applyFont="1" applyFill="1" applyAlignment="1">
      <alignment vertical="center"/>
    </xf>
    <xf numFmtId="0" fontId="8" fillId="2" borderId="0" xfId="8" applyFont="1" applyFill="1" applyAlignment="1">
      <alignment horizontal="center" vertical="center"/>
    </xf>
    <xf numFmtId="0" fontId="8" fillId="4" borderId="48" xfId="8" applyFont="1" applyFill="1" applyBorder="1" applyAlignment="1">
      <alignment vertical="center"/>
    </xf>
    <xf numFmtId="0" fontId="8" fillId="4" borderId="15" xfId="8" applyFont="1" applyFill="1" applyBorder="1" applyAlignment="1">
      <alignment horizontal="right" vertical="center"/>
    </xf>
    <xf numFmtId="0" fontId="8" fillId="4" borderId="43" xfId="8" applyFont="1" applyFill="1" applyBorder="1" applyAlignment="1">
      <alignment vertical="center"/>
    </xf>
    <xf numFmtId="0" fontId="8" fillId="4" borderId="22" xfId="8" applyFont="1" applyFill="1" applyBorder="1" applyAlignment="1">
      <alignment horizontal="right" vertical="center"/>
    </xf>
    <xf numFmtId="0" fontId="8" fillId="2" borderId="3" xfId="8" applyFont="1" applyFill="1" applyBorder="1" applyAlignment="1">
      <alignment horizontal="right" vertical="center"/>
    </xf>
    <xf numFmtId="0" fontId="19" fillId="3" borderId="0" xfId="0" applyFont="1" applyFill="1" applyAlignment="1">
      <alignment vertical="center" wrapText="1"/>
    </xf>
    <xf numFmtId="0" fontId="5" fillId="3" borderId="0" xfId="0" applyFont="1" applyFill="1" applyAlignment="1">
      <alignment vertical="center" wrapText="1"/>
    </xf>
    <xf numFmtId="0" fontId="10" fillId="3" borderId="0" xfId="13" applyFont="1" applyFill="1" applyAlignment="1">
      <alignment vertical="center"/>
    </xf>
    <xf numFmtId="170" fontId="8" fillId="2" borderId="28" xfId="8" applyNumberFormat="1" applyFont="1" applyFill="1" applyBorder="1" applyAlignment="1">
      <alignment vertical="center"/>
    </xf>
    <xf numFmtId="0" fontId="18" fillId="6" borderId="24" xfId="8" applyFont="1" applyFill="1" applyBorder="1" applyAlignment="1">
      <alignment horizontal="center" vertical="center"/>
    </xf>
    <xf numFmtId="0" fontId="18" fillId="6" borderId="17" xfId="8" applyFont="1" applyFill="1" applyBorder="1" applyAlignment="1">
      <alignment horizontal="center" vertical="center"/>
    </xf>
    <xf numFmtId="0" fontId="18" fillId="6" borderId="8" xfId="8" applyFont="1" applyFill="1" applyBorder="1" applyAlignment="1">
      <alignment horizontal="center" vertical="center"/>
    </xf>
    <xf numFmtId="0" fontId="10" fillId="0" borderId="1" xfId="7" applyFont="1" applyBorder="1" applyAlignment="1">
      <alignment horizontal="left" vertical="center"/>
    </xf>
    <xf numFmtId="0" fontId="10" fillId="0" borderId="2" xfId="6" applyFont="1" applyBorder="1" applyAlignment="1">
      <alignment vertical="center"/>
    </xf>
    <xf numFmtId="4" fontId="10" fillId="0" borderId="2" xfId="9" applyNumberFormat="1" applyFont="1" applyFill="1" applyBorder="1" applyAlignment="1">
      <alignment horizontal="center" vertical="center" wrapText="1"/>
    </xf>
    <xf numFmtId="168" fontId="8" fillId="0" borderId="3" xfId="9" applyNumberFormat="1" applyFont="1" applyFill="1" applyBorder="1" applyAlignment="1">
      <alignment horizontal="right" vertical="center"/>
    </xf>
    <xf numFmtId="0" fontId="10" fillId="0" borderId="1" xfId="6" applyFont="1" applyBorder="1" applyAlignment="1">
      <alignment vertical="center"/>
    </xf>
    <xf numFmtId="4" fontId="10" fillId="0" borderId="14" xfId="9" applyNumberFormat="1" applyFont="1" applyFill="1" applyBorder="1" applyAlignment="1">
      <alignment horizontal="center" vertical="center" wrapText="1"/>
    </xf>
    <xf numFmtId="168" fontId="8" fillId="0" borderId="15" xfId="9" applyNumberFormat="1" applyFont="1" applyFill="1" applyBorder="1" applyAlignment="1">
      <alignment horizontal="right" vertical="center"/>
    </xf>
    <xf numFmtId="0" fontId="18" fillId="6" borderId="45" xfId="8" applyFont="1" applyFill="1" applyBorder="1" applyAlignment="1">
      <alignment horizontal="center" vertical="center"/>
    </xf>
    <xf numFmtId="0" fontId="18" fillId="6" borderId="46" xfId="8" applyFont="1" applyFill="1" applyBorder="1" applyAlignment="1">
      <alignment horizontal="center" vertical="center"/>
    </xf>
    <xf numFmtId="4" fontId="10" fillId="0" borderId="38" xfId="21" applyNumberFormat="1" applyFont="1" applyBorder="1" applyAlignment="1">
      <alignment horizontal="center" vertical="center"/>
    </xf>
    <xf numFmtId="2" fontId="18" fillId="6" borderId="24" xfId="8" applyNumberFormat="1" applyFont="1" applyFill="1" applyBorder="1" applyAlignment="1">
      <alignment horizontal="center" vertical="center"/>
    </xf>
    <xf numFmtId="0" fontId="10" fillId="7" borderId="24" xfId="7" applyFont="1" applyFill="1" applyBorder="1" applyAlignment="1">
      <alignment horizontal="center" vertical="center"/>
    </xf>
    <xf numFmtId="2" fontId="10" fillId="7" borderId="24" xfId="7" applyNumberFormat="1" applyFont="1" applyFill="1" applyBorder="1" applyAlignment="1">
      <alignment horizontal="center" vertical="center"/>
    </xf>
    <xf numFmtId="169" fontId="10" fillId="7" borderId="24" xfId="7" applyNumberFormat="1" applyFont="1" applyFill="1" applyBorder="1" applyAlignment="1">
      <alignment horizontal="center" vertical="center"/>
    </xf>
    <xf numFmtId="0" fontId="10" fillId="8" borderId="24" xfId="7" applyFont="1" applyFill="1" applyBorder="1" applyAlignment="1">
      <alignment horizontal="center" vertical="center"/>
    </xf>
    <xf numFmtId="2" fontId="10" fillId="8" borderId="24" xfId="7" applyNumberFormat="1" applyFont="1" applyFill="1" applyBorder="1" applyAlignment="1">
      <alignment horizontal="center" vertical="center"/>
    </xf>
    <xf numFmtId="180" fontId="12" fillId="0" borderId="0" xfId="11" applyNumberFormat="1" applyFont="1" applyAlignment="1">
      <alignment horizontal="center" vertical="center"/>
    </xf>
    <xf numFmtId="166" fontId="10" fillId="0" borderId="5" xfId="10" applyNumberFormat="1" applyFont="1" applyBorder="1" applyAlignment="1">
      <alignment horizontal="right" vertical="center" wrapText="1"/>
    </xf>
    <xf numFmtId="0" fontId="18" fillId="9" borderId="45" xfId="8" applyFont="1" applyFill="1" applyBorder="1" applyAlignment="1">
      <alignment horizontal="center" vertical="center"/>
    </xf>
    <xf numFmtId="2" fontId="18" fillId="9" borderId="24" xfId="8" applyNumberFormat="1" applyFont="1" applyFill="1" applyBorder="1" applyAlignment="1">
      <alignment horizontal="center" vertical="center"/>
    </xf>
    <xf numFmtId="0" fontId="10" fillId="3" borderId="7" xfId="28" applyFont="1" applyFill="1" applyBorder="1" applyAlignment="1">
      <alignment horizontal="left" vertical="center" wrapText="1"/>
    </xf>
    <xf numFmtId="166" fontId="10" fillId="0" borderId="42" xfId="10" applyNumberFormat="1" applyFont="1" applyBorder="1" applyAlignment="1">
      <alignment horizontal="right" vertical="center" wrapText="1"/>
    </xf>
    <xf numFmtId="0" fontId="18" fillId="9" borderId="24" xfId="8" applyFont="1" applyFill="1" applyBorder="1" applyAlignment="1">
      <alignment horizontal="center" vertical="center"/>
    </xf>
    <xf numFmtId="0" fontId="7" fillId="0" borderId="40" xfId="8" applyFont="1" applyBorder="1" applyAlignment="1">
      <alignment horizontal="left" vertical="center" wrapText="1"/>
    </xf>
    <xf numFmtId="0" fontId="7" fillId="0" borderId="40" xfId="8" applyFont="1" applyBorder="1" applyAlignment="1">
      <alignment horizontal="center" vertical="center"/>
    </xf>
    <xf numFmtId="0" fontId="7" fillId="0" borderId="7" xfId="8" applyFont="1" applyBorder="1" applyAlignment="1">
      <alignment horizontal="left" vertical="center" wrapText="1"/>
    </xf>
    <xf numFmtId="0" fontId="7" fillId="0" borderId="7" xfId="8" applyFont="1" applyBorder="1" applyAlignment="1">
      <alignment horizontal="center" vertical="center"/>
    </xf>
    <xf numFmtId="0" fontId="25" fillId="0" borderId="0" xfId="6" applyFont="1" applyAlignment="1">
      <alignment vertical="center"/>
    </xf>
    <xf numFmtId="0" fontId="25" fillId="0" borderId="12" xfId="6" applyFont="1" applyBorder="1" applyAlignment="1">
      <alignment vertical="center"/>
    </xf>
    <xf numFmtId="0" fontId="26" fillId="7" borderId="24" xfId="7" applyFont="1" applyFill="1" applyBorder="1" applyAlignment="1">
      <alignment horizontal="center" vertical="center"/>
    </xf>
    <xf numFmtId="0" fontId="26" fillId="0" borderId="7" xfId="8" applyFont="1" applyBorder="1" applyAlignment="1">
      <alignment horizontal="left" vertical="center" wrapText="1"/>
    </xf>
    <xf numFmtId="0" fontId="26" fillId="0" borderId="7" xfId="8" applyFont="1" applyBorder="1" applyAlignment="1">
      <alignment horizontal="center" vertical="center"/>
    </xf>
    <xf numFmtId="4" fontId="26" fillId="0" borderId="7" xfId="9" applyNumberFormat="1" applyFont="1" applyBorder="1" applyAlignment="1">
      <alignment horizontal="center" vertical="center" wrapText="1"/>
    </xf>
    <xf numFmtId="166" fontId="26" fillId="0" borderId="7" xfId="10" applyNumberFormat="1" applyFont="1" applyBorder="1" applyAlignment="1">
      <alignment horizontal="right" vertical="center" wrapText="1"/>
    </xf>
    <xf numFmtId="166" fontId="26" fillId="0" borderId="25" xfId="10" applyNumberFormat="1" applyFont="1" applyBorder="1" applyAlignment="1">
      <alignment horizontal="right" vertical="center" wrapText="1"/>
    </xf>
    <xf numFmtId="0" fontId="25" fillId="0" borderId="16" xfId="6" applyFont="1" applyBorder="1" applyAlignment="1">
      <alignment vertical="center"/>
    </xf>
    <xf numFmtId="0" fontId="26" fillId="0" borderId="8" xfId="8" applyFont="1" applyBorder="1" applyAlignment="1">
      <alignment horizontal="center" vertical="center"/>
    </xf>
    <xf numFmtId="0" fontId="27" fillId="0" borderId="0" xfId="6" applyFont="1" applyAlignment="1">
      <alignment vertical="center"/>
    </xf>
    <xf numFmtId="0" fontId="6" fillId="5" borderId="0" xfId="6" applyFont="1" applyFill="1" applyAlignment="1">
      <alignment vertical="center"/>
    </xf>
    <xf numFmtId="4" fontId="10" fillId="5" borderId="7" xfId="9" applyNumberFormat="1" applyFont="1" applyFill="1" applyBorder="1" applyAlignment="1">
      <alignment horizontal="center" vertical="center" wrapText="1"/>
    </xf>
    <xf numFmtId="0" fontId="18" fillId="10" borderId="24" xfId="8" applyFont="1" applyFill="1" applyBorder="1" applyAlignment="1">
      <alignment horizontal="center" vertical="center"/>
    </xf>
    <xf numFmtId="0" fontId="9" fillId="0" borderId="49" xfId="8" applyFont="1" applyBorder="1" applyAlignment="1">
      <alignment vertical="center"/>
    </xf>
    <xf numFmtId="0" fontId="24" fillId="0" borderId="37" xfId="8" applyFont="1" applyBorder="1" applyAlignment="1">
      <alignment vertical="center" wrapText="1"/>
    </xf>
    <xf numFmtId="0" fontId="24" fillId="0" borderId="50" xfId="8" applyFont="1" applyBorder="1" applyAlignment="1">
      <alignment vertical="center" wrapText="1"/>
    </xf>
    <xf numFmtId="0" fontId="24" fillId="0" borderId="9" xfId="8" applyFont="1" applyBorder="1" applyAlignment="1">
      <alignment horizontal="center" vertical="center" wrapText="1"/>
    </xf>
    <xf numFmtId="0" fontId="24" fillId="0" borderId="53" xfId="8" applyFont="1" applyBorder="1" applyAlignment="1">
      <alignment horizontal="center" vertical="center" wrapText="1"/>
    </xf>
    <xf numFmtId="0" fontId="24" fillId="0" borderId="38" xfId="8" applyFont="1" applyBorder="1" applyAlignment="1">
      <alignment horizontal="center" vertical="center" wrapText="1"/>
    </xf>
    <xf numFmtId="0" fontId="21" fillId="0" borderId="7" xfId="8" applyFont="1" applyBorder="1" applyAlignment="1">
      <alignment horizontal="center" vertical="center" wrapText="1"/>
    </xf>
    <xf numFmtId="0" fontId="10" fillId="0" borderId="8" xfId="16" applyFont="1" applyBorder="1" applyAlignment="1">
      <alignment vertical="center" wrapText="1"/>
    </xf>
    <xf numFmtId="0" fontId="10" fillId="0" borderId="7" xfId="16" applyFont="1" applyBorder="1" applyAlignment="1">
      <alignment vertical="center" wrapText="1"/>
    </xf>
    <xf numFmtId="0" fontId="9" fillId="2" borderId="20" xfId="7" applyFont="1" applyFill="1" applyBorder="1" applyAlignment="1">
      <alignment horizontal="center" vertical="center" wrapText="1"/>
    </xf>
    <xf numFmtId="0" fontId="9" fillId="2" borderId="21" xfId="7" applyFont="1" applyFill="1" applyBorder="1" applyAlignment="1">
      <alignment horizontal="center" vertical="center" wrapText="1"/>
    </xf>
    <xf numFmtId="0" fontId="9" fillId="2" borderId="22" xfId="7" applyFont="1" applyFill="1" applyBorder="1" applyAlignment="1">
      <alignment horizontal="center" vertical="center" wrapText="1"/>
    </xf>
    <xf numFmtId="3" fontId="8" fillId="0" borderId="7" xfId="16" applyNumberFormat="1" applyFont="1" applyBorder="1" applyAlignment="1">
      <alignment horizontal="center" vertical="center"/>
    </xf>
    <xf numFmtId="0" fontId="10" fillId="0" borderId="30" xfId="15" applyFont="1" applyBorder="1" applyAlignment="1">
      <alignment horizontal="center" vertical="center"/>
    </xf>
    <xf numFmtId="0" fontId="10" fillId="0" borderId="31" xfId="15" applyFont="1" applyBorder="1" applyAlignment="1">
      <alignment horizontal="center" vertical="center"/>
    </xf>
    <xf numFmtId="3" fontId="8" fillId="0" borderId="11" xfId="16" applyNumberFormat="1" applyFont="1" applyBorder="1" applyAlignment="1">
      <alignment horizontal="center" vertical="center" wrapText="1"/>
    </xf>
    <xf numFmtId="0" fontId="9" fillId="0" borderId="51" xfId="8" applyFont="1" applyBorder="1" applyAlignment="1">
      <alignment horizontal="center" vertical="center"/>
    </xf>
    <xf numFmtId="0" fontId="9" fillId="0" borderId="52" xfId="8" applyFont="1" applyBorder="1" applyAlignment="1">
      <alignment horizontal="center" vertical="center"/>
    </xf>
    <xf numFmtId="0" fontId="24" fillId="0" borderId="11" xfId="8" applyFont="1" applyBorder="1" applyAlignment="1">
      <alignment horizontal="center" vertical="center" wrapText="1"/>
    </xf>
    <xf numFmtId="0" fontId="9" fillId="0" borderId="6" xfId="8" applyFont="1" applyBorder="1" applyAlignment="1">
      <alignment horizontal="center" vertical="center"/>
    </xf>
    <xf numFmtId="170" fontId="24" fillId="0" borderId="51" xfId="8" applyNumberFormat="1" applyFont="1" applyBorder="1" applyAlignment="1">
      <alignment horizontal="center" vertical="center" wrapText="1"/>
    </xf>
    <xf numFmtId="170" fontId="24" fillId="0" borderId="52" xfId="8" applyNumberFormat="1" applyFont="1" applyBorder="1" applyAlignment="1">
      <alignment horizontal="center" vertical="center" wrapText="1"/>
    </xf>
    <xf numFmtId="0" fontId="9" fillId="0" borderId="51" xfId="8" applyFont="1" applyBorder="1" applyAlignment="1">
      <alignment horizontal="center" vertical="center" wrapText="1"/>
    </xf>
    <xf numFmtId="0" fontId="9" fillId="0" borderId="52" xfId="8" applyFont="1" applyBorder="1" applyAlignment="1">
      <alignment horizontal="center" vertical="center" wrapText="1"/>
    </xf>
    <xf numFmtId="0" fontId="24" fillId="0" borderId="40" xfId="8" applyFont="1" applyBorder="1" applyAlignment="1">
      <alignment horizontal="center" vertical="center" wrapText="1"/>
    </xf>
    <xf numFmtId="0" fontId="9" fillId="0" borderId="40" xfId="8" applyFont="1" applyBorder="1" applyAlignment="1">
      <alignment horizontal="center" vertical="center"/>
    </xf>
    <xf numFmtId="0" fontId="9" fillId="0" borderId="7" xfId="8" applyFont="1" applyBorder="1" applyAlignment="1">
      <alignment horizontal="center" vertical="center" wrapText="1"/>
    </xf>
    <xf numFmtId="0" fontId="9" fillId="0" borderId="40" xfId="8" applyFont="1" applyBorder="1" applyAlignment="1">
      <alignment horizontal="center" vertical="center" wrapText="1"/>
    </xf>
    <xf numFmtId="0" fontId="24" fillId="0" borderId="40" xfId="21" applyFont="1" applyBorder="1" applyAlignment="1">
      <alignment horizontal="center" vertical="center" wrapText="1"/>
    </xf>
    <xf numFmtId="0" fontId="24" fillId="0" borderId="7" xfId="21" applyFont="1" applyBorder="1" applyAlignment="1">
      <alignment horizontal="center" vertical="center" wrapText="1"/>
    </xf>
    <xf numFmtId="0" fontId="16" fillId="3" borderId="0" xfId="16" applyFont="1" applyFill="1" applyAlignment="1">
      <alignment horizontal="center" vertical="center" wrapText="1"/>
    </xf>
    <xf numFmtId="0" fontId="8" fillId="0" borderId="20" xfId="13" applyFont="1" applyBorder="1" applyAlignment="1">
      <alignment horizontal="center" vertical="center"/>
    </xf>
    <xf numFmtId="0" fontId="8" fillId="0" borderId="21" xfId="13" applyFont="1" applyBorder="1" applyAlignment="1">
      <alignment horizontal="center" vertical="center"/>
    </xf>
    <xf numFmtId="0" fontId="8" fillId="0" borderId="22" xfId="13" applyFont="1" applyBorder="1" applyAlignment="1">
      <alignment horizontal="center" vertical="center"/>
    </xf>
    <xf numFmtId="0" fontId="8" fillId="0" borderId="7" xfId="16" applyFont="1" applyBorder="1" applyAlignment="1">
      <alignment horizontal="center" vertical="center" wrapText="1"/>
    </xf>
    <xf numFmtId="0" fontId="8" fillId="0" borderId="7" xfId="16" applyFont="1" applyBorder="1" applyAlignment="1">
      <alignment horizontal="center" vertical="center"/>
    </xf>
    <xf numFmtId="0" fontId="8" fillId="0" borderId="27" xfId="13" applyFont="1" applyBorder="1" applyAlignment="1">
      <alignment horizontal="center" vertical="center"/>
    </xf>
    <xf numFmtId="3" fontId="8" fillId="0" borderId="7" xfId="16" applyNumberFormat="1" applyFont="1" applyBorder="1" applyAlignment="1">
      <alignment horizontal="center" vertical="center" wrapText="1"/>
    </xf>
    <xf numFmtId="0" fontId="10" fillId="3" borderId="10" xfId="16" applyFont="1" applyFill="1" applyBorder="1" applyAlignment="1">
      <alignment horizontal="center" vertical="center" wrapText="1"/>
    </xf>
    <xf numFmtId="0" fontId="10" fillId="3" borderId="23" xfId="16" applyFont="1" applyFill="1" applyBorder="1" applyAlignment="1">
      <alignment horizontal="center" vertical="center" wrapText="1"/>
    </xf>
    <xf numFmtId="0" fontId="7" fillId="0" borderId="0" xfId="6" applyFont="1" applyAlignment="1">
      <alignment horizontal="center" vertical="center"/>
    </xf>
    <xf numFmtId="0" fontId="7" fillId="0" borderId="6" xfId="6" applyFont="1" applyBorder="1" applyAlignment="1">
      <alignment horizontal="center" vertical="center"/>
    </xf>
    <xf numFmtId="0" fontId="9" fillId="0" borderId="6" xfId="8" applyFont="1" applyBorder="1" applyAlignment="1">
      <alignment horizontal="center" vertical="center" wrapText="1"/>
    </xf>
    <xf numFmtId="170" fontId="24" fillId="0" borderId="40" xfId="8" applyNumberFormat="1" applyFont="1" applyBorder="1" applyAlignment="1">
      <alignment horizontal="center" vertical="center" wrapText="1"/>
    </xf>
    <xf numFmtId="0" fontId="24" fillId="0" borderId="7" xfId="8" applyFont="1" applyBorder="1" applyAlignment="1">
      <alignment horizontal="center" vertical="center" wrapText="1"/>
    </xf>
    <xf numFmtId="0" fontId="24" fillId="0" borderId="7" xfId="21" applyFont="1" applyBorder="1" applyAlignment="1">
      <alignment horizontal="center" vertical="center"/>
    </xf>
    <xf numFmtId="0" fontId="9" fillId="2" borderId="13" xfId="7" applyFont="1" applyFill="1" applyBorder="1" applyAlignment="1">
      <alignment horizontal="center" vertical="center" wrapText="1"/>
    </xf>
    <xf numFmtId="0" fontId="9" fillId="2" borderId="14" xfId="7" applyFont="1" applyFill="1" applyBorder="1" applyAlignment="1">
      <alignment horizontal="center" vertical="center" wrapText="1"/>
    </xf>
    <xf numFmtId="0" fontId="9" fillId="2" borderId="15" xfId="7" applyFont="1" applyFill="1" applyBorder="1" applyAlignment="1">
      <alignment horizontal="center" vertical="center" wrapText="1"/>
    </xf>
    <xf numFmtId="200" fontId="22" fillId="0" borderId="0" xfId="2" applyNumberFormat="1" applyFont="1" applyFill="1" applyAlignment="1">
      <alignment vertical="center"/>
    </xf>
  </cellXfs>
  <cellStyles count="29">
    <cellStyle name="Currency" xfId="23" xr:uid="{FEEBCBED-C56E-4A72-ABF5-B5D5908F4C26}"/>
    <cellStyle name="Millares" xfId="1" builtinId="3"/>
    <cellStyle name="Millares [0] 2" xfId="24" xr:uid="{CCEF49F7-E7B7-4F09-9ED5-7FFBF9E95003}"/>
    <cellStyle name="Millares 2" xfId="9" xr:uid="{13AE7E73-72F2-4420-BC70-4FA761BDB573}"/>
    <cellStyle name="Millares 2 6" xfId="18" xr:uid="{A1DCD41B-5A62-45C6-8983-905409BE8453}"/>
    <cellStyle name="Millares_FORMULARIO 4 - M-OFERENTE PPTA ECONOMICA" xfId="17" xr:uid="{1DE27923-69A1-48F2-9B6E-6C9AEF9E82D1}"/>
    <cellStyle name="Moneda" xfId="2" builtinId="4"/>
    <cellStyle name="Moneda 2" xfId="10" xr:uid="{1EB84862-ED60-4708-B56A-CAE83B4685CD}"/>
    <cellStyle name="Moneda 2 13" xfId="19" xr:uid="{0795AF4D-90E3-4B67-B00E-E0F08A0C17DC}"/>
    <cellStyle name="Moneda 2 2 2 2 2" xfId="14" xr:uid="{A382D501-C900-404A-91B3-75915A45B5F4}"/>
    <cellStyle name="Normal" xfId="0" builtinId="0"/>
    <cellStyle name="Normal 14" xfId="22" xr:uid="{96F224F8-979E-4D44-AF69-7040A561DC56}"/>
    <cellStyle name="Normal 2" xfId="7" xr:uid="{FF8429B3-BC92-4B94-BEB4-A8A242D46C80}"/>
    <cellStyle name="Normal 2 10 2 2" xfId="8" xr:uid="{A52361E0-4697-40CE-A119-AA0C0E8BDD37}"/>
    <cellStyle name="Normal 2 10 3" xfId="28" xr:uid="{DF567CEA-CB6F-44A9-9246-2F846E3EAE52}"/>
    <cellStyle name="Normal 2 2" xfId="15" xr:uid="{50F8F15F-8001-4F51-9395-E4B055B8FAC0}"/>
    <cellStyle name="Normal 2 35 3 2 2" xfId="5" xr:uid="{28B1158B-85B8-4389-8D12-BDC8A2B60AF6}"/>
    <cellStyle name="Normal 3" xfId="6" xr:uid="{9661F9E6-9258-4C63-A67A-CF8AF19119FE}"/>
    <cellStyle name="Normal 3 11" xfId="16" xr:uid="{C0A398CC-20BD-4E4C-ACAD-D000CED4DC51}"/>
    <cellStyle name="Normal 3 11 2" xfId="27" xr:uid="{32A469B3-4025-4495-9202-89B5B0C0565C}"/>
    <cellStyle name="Normal 3 11 2 2 2" xfId="4" xr:uid="{F5F589DC-7778-44EF-AE34-2301776AC198}"/>
    <cellStyle name="Normal 3 2" xfId="11" xr:uid="{6EBCFF15-2586-4839-A4C9-5D1BE2435FED}"/>
    <cellStyle name="Normal 3 2 2" xfId="13" xr:uid="{DB5DDFE7-886F-4575-9669-54153D7200F4}"/>
    <cellStyle name="Normal 3 3" xfId="25" xr:uid="{5EBD4643-F1CD-425C-92AB-96B24D1FF8D9}"/>
    <cellStyle name="Normal 3 4" xfId="20" xr:uid="{67D75AD3-3E3E-4B60-9505-11CA4469B955}"/>
    <cellStyle name="Normal 3 4 3" xfId="21" xr:uid="{513AF71A-7F4D-4C29-8CC9-5B8CAB2362EA}"/>
    <cellStyle name="Normal 3 4 3 2" xfId="26" xr:uid="{4615D50E-D8A6-4C2B-93FD-48FE1A69E434}"/>
    <cellStyle name="Normal_PTO OFICIAL PREPLIEGO (CORREGIDO) 2" xfId="12" xr:uid="{F04844DB-15B4-4928-95A4-4F5C8150F75F}"/>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jpeg"/><Relationship Id="rId6" Type="http://schemas.microsoft.com/office/2007/relationships/hdphoto" Target="../media/hdphoto2.wdp"/><Relationship Id="rId5" Type="http://schemas.openxmlformats.org/officeDocument/2006/relationships/image" Target="../media/image4.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6</xdr:col>
      <xdr:colOff>438694</xdr:colOff>
      <xdr:row>745</xdr:row>
      <xdr:rowOff>167649</xdr:rowOff>
    </xdr:from>
    <xdr:to>
      <xdr:col>7</xdr:col>
      <xdr:colOff>436183</xdr:colOff>
      <xdr:row>747</xdr:row>
      <xdr:rowOff>606296</xdr:rowOff>
    </xdr:to>
    <xdr:pic>
      <xdr:nvPicPr>
        <xdr:cNvPr id="8" name="Imagen 7">
          <a:extLst>
            <a:ext uri="{FF2B5EF4-FFF2-40B4-BE49-F238E27FC236}">
              <a16:creationId xmlns:a16="http://schemas.microsoft.com/office/drawing/2014/main" id="{B57AF49A-7104-4D51-BEA3-9707CBCCAF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55230" y="260404256"/>
          <a:ext cx="1337673" cy="846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711200</xdr:colOff>
      <xdr:row>746</xdr:row>
      <xdr:rowOff>0</xdr:rowOff>
    </xdr:from>
    <xdr:to>
      <xdr:col>3</xdr:col>
      <xdr:colOff>2802890</xdr:colOff>
      <xdr:row>747</xdr:row>
      <xdr:rowOff>631554</xdr:rowOff>
    </xdr:to>
    <xdr:pic>
      <xdr:nvPicPr>
        <xdr:cNvPr id="4" name="Imagen 3">
          <a:extLst>
            <a:ext uri="{FF2B5EF4-FFF2-40B4-BE49-F238E27FC236}">
              <a16:creationId xmlns:a16="http://schemas.microsoft.com/office/drawing/2014/main" id="{FAFAE384-0BDD-4570-B9E0-AE149DAE30DF}"/>
            </a:ext>
          </a:extLst>
        </xdr:cNvPr>
        <xdr:cNvPicPr/>
      </xdr:nvPicPr>
      <xdr:blipFill>
        <a:blip xmlns:r="http://schemas.openxmlformats.org/officeDocument/2006/relationships" r:embed="rId2">
          <a:biLevel thresh="75000"/>
          <a:extLst>
            <a:ext uri="{BEBA8EAE-BF5A-486C-A8C5-ECC9F3942E4B}">
              <a14:imgProps xmlns:a14="http://schemas.microsoft.com/office/drawing/2010/main">
                <a14:imgLayer r:embed="rId3">
                  <a14:imgEffect>
                    <a14:sharpenSoften amount="-25000"/>
                  </a14:imgEffect>
                  <a14:imgEffect>
                    <a14:saturation sat="33000"/>
                  </a14:imgEffect>
                  <a14:imgEffect>
                    <a14:brightnessContrast contrast="-40000"/>
                  </a14:imgEffect>
                </a14:imgLayer>
              </a14:imgProps>
            </a:ext>
            <a:ext uri="{28A0092B-C50C-407E-A947-70E740481C1C}">
              <a14:useLocalDpi xmlns:a14="http://schemas.microsoft.com/office/drawing/2010/main" val="0"/>
            </a:ext>
          </a:extLst>
        </a:blip>
        <a:stretch>
          <a:fillRect/>
        </a:stretch>
      </xdr:blipFill>
      <xdr:spPr>
        <a:xfrm>
          <a:off x="2572657" y="257283857"/>
          <a:ext cx="2091690" cy="827495"/>
        </a:xfrm>
        <a:prstGeom prst="rect">
          <a:avLst/>
        </a:prstGeom>
      </xdr:spPr>
    </xdr:pic>
    <xdr:clientData/>
  </xdr:twoCellAnchor>
  <xdr:twoCellAnchor editAs="oneCell">
    <xdr:from>
      <xdr:col>10</xdr:col>
      <xdr:colOff>0</xdr:colOff>
      <xdr:row>738</xdr:row>
      <xdr:rowOff>0</xdr:rowOff>
    </xdr:from>
    <xdr:to>
      <xdr:col>10</xdr:col>
      <xdr:colOff>323967</xdr:colOff>
      <xdr:row>738</xdr:row>
      <xdr:rowOff>304800</xdr:rowOff>
    </xdr:to>
    <xdr:sp macro="" textlink="">
      <xdr:nvSpPr>
        <xdr:cNvPr id="1046" name="AutoShape 22">
          <a:extLst>
            <a:ext uri="{FF2B5EF4-FFF2-40B4-BE49-F238E27FC236}">
              <a16:creationId xmlns:a16="http://schemas.microsoft.com/office/drawing/2014/main" id="{E196A0C6-5475-4C19-882F-60C730F178EA}"/>
            </a:ext>
          </a:extLst>
        </xdr:cNvPr>
        <xdr:cNvSpPr>
          <a:spLocks noChangeAspect="1" noChangeArrowheads="1"/>
        </xdr:cNvSpPr>
      </xdr:nvSpPr>
      <xdr:spPr bwMode="auto">
        <a:xfrm>
          <a:off x="11193780" y="1610182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740</xdr:row>
      <xdr:rowOff>0</xdr:rowOff>
    </xdr:from>
    <xdr:to>
      <xdr:col>10</xdr:col>
      <xdr:colOff>323967</xdr:colOff>
      <xdr:row>740</xdr:row>
      <xdr:rowOff>304800</xdr:rowOff>
    </xdr:to>
    <xdr:sp macro="" textlink="">
      <xdr:nvSpPr>
        <xdr:cNvPr id="1048" name="AutoShape 24">
          <a:extLst>
            <a:ext uri="{FF2B5EF4-FFF2-40B4-BE49-F238E27FC236}">
              <a16:creationId xmlns:a16="http://schemas.microsoft.com/office/drawing/2014/main" id="{ABA542B6-A494-4FF1-9FC5-80406BEB41FF}"/>
            </a:ext>
          </a:extLst>
        </xdr:cNvPr>
        <xdr:cNvSpPr>
          <a:spLocks noChangeAspect="1" noChangeArrowheads="1"/>
        </xdr:cNvSpPr>
      </xdr:nvSpPr>
      <xdr:spPr bwMode="auto">
        <a:xfrm>
          <a:off x="11193780" y="1626717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740</xdr:row>
      <xdr:rowOff>0</xdr:rowOff>
    </xdr:from>
    <xdr:ext cx="304800" cy="304800"/>
    <xdr:sp macro="" textlink="">
      <xdr:nvSpPr>
        <xdr:cNvPr id="10" name="AutoShape 24">
          <a:extLst>
            <a:ext uri="{FF2B5EF4-FFF2-40B4-BE49-F238E27FC236}">
              <a16:creationId xmlns:a16="http://schemas.microsoft.com/office/drawing/2014/main" id="{F40B48BB-8464-4418-BBB1-77DDEB7D7859}"/>
            </a:ext>
          </a:extLst>
        </xdr:cNvPr>
        <xdr:cNvSpPr>
          <a:spLocks noChangeAspect="1" noChangeArrowheads="1"/>
        </xdr:cNvSpPr>
      </xdr:nvSpPr>
      <xdr:spPr bwMode="auto">
        <a:xfrm>
          <a:off x="10906125" y="148367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18</xdr:col>
      <xdr:colOff>154031</xdr:colOff>
      <xdr:row>2</xdr:row>
      <xdr:rowOff>230061</xdr:rowOff>
    </xdr:from>
    <xdr:to>
      <xdr:col>19</xdr:col>
      <xdr:colOff>232561</xdr:colOff>
      <xdr:row>3</xdr:row>
      <xdr:rowOff>206711</xdr:rowOff>
    </xdr:to>
    <xdr:pic>
      <xdr:nvPicPr>
        <xdr:cNvPr id="9" name="chart" descr="Texto&#10;&#10;Descripción generada automáticamente">
          <a:extLst>
            <a:ext uri="{FF2B5EF4-FFF2-40B4-BE49-F238E27FC236}">
              <a16:creationId xmlns:a16="http://schemas.microsoft.com/office/drawing/2014/main" id="{A8E2A5A6-23AA-42B7-8491-FA24644D36F9}"/>
            </a:ext>
          </a:extLst>
        </xdr:cNvPr>
        <xdr:cNvPicPr>
          <a:picLocks noChangeAspect="1"/>
        </xdr:cNvPicPr>
      </xdr:nvPicPr>
      <xdr:blipFill>
        <a:blip xmlns:r="http://schemas.openxmlformats.org/officeDocument/2006/relationships" r:embed="rId4"/>
        <a:stretch>
          <a:fillRect/>
        </a:stretch>
      </xdr:blipFill>
      <xdr:spPr>
        <a:xfrm>
          <a:off x="20710713" y="870834"/>
          <a:ext cx="2193821" cy="530832"/>
        </a:xfrm>
        <a:prstGeom prst="rect">
          <a:avLst/>
        </a:prstGeom>
      </xdr:spPr>
    </xdr:pic>
    <xdr:clientData/>
  </xdr:twoCellAnchor>
  <xdr:twoCellAnchor editAs="oneCell">
    <xdr:from>
      <xdr:col>19</xdr:col>
      <xdr:colOff>1267640</xdr:colOff>
      <xdr:row>2</xdr:row>
      <xdr:rowOff>183278</xdr:rowOff>
    </xdr:from>
    <xdr:to>
      <xdr:col>20</xdr:col>
      <xdr:colOff>1653687</xdr:colOff>
      <xdr:row>3</xdr:row>
      <xdr:rowOff>184247</xdr:rowOff>
    </xdr:to>
    <xdr:pic>
      <xdr:nvPicPr>
        <xdr:cNvPr id="11" name="Imagen 10">
          <a:extLst>
            <a:ext uri="{FF2B5EF4-FFF2-40B4-BE49-F238E27FC236}">
              <a16:creationId xmlns:a16="http://schemas.microsoft.com/office/drawing/2014/main" id="{A8920D16-B5D1-4B67-95DB-3A5AF2A3C0C3}"/>
            </a:ext>
          </a:extLst>
        </xdr:cNvPr>
        <xdr:cNvPicPr>
          <a:picLocks noChangeAspect="1" noChangeArrowheads="1"/>
        </xdr:cNvPicPr>
      </xdr:nvPicPr>
      <xdr:blipFill>
        <a:blip xmlns:r="http://schemas.openxmlformats.org/officeDocument/2006/relationships" r:embed="rId5" cstate="print">
          <a:extLst>
            <a:ext uri="{BEBA8EAE-BF5A-486C-A8C5-ECC9F3942E4B}">
              <a14:imgProps xmlns:a14="http://schemas.microsoft.com/office/drawing/2010/main">
                <a14:imgLayer r:embed="rId6">
                  <a14:imgEffect>
                    <a14:brightnessContrast bright="38000" contrast="-30000"/>
                  </a14:imgEffect>
                </a14:imgLayer>
              </a14:imgProps>
            </a:ext>
            <a:ext uri="{28A0092B-C50C-407E-A947-70E740481C1C}">
              <a14:useLocalDpi xmlns:a14="http://schemas.microsoft.com/office/drawing/2010/main" val="0"/>
            </a:ext>
          </a:extLst>
        </a:blip>
        <a:srcRect/>
        <a:stretch>
          <a:fillRect/>
        </a:stretch>
      </xdr:blipFill>
      <xdr:spPr bwMode="auto">
        <a:xfrm>
          <a:off x="23123185" y="824051"/>
          <a:ext cx="1684911" cy="555151"/>
        </a:xfrm>
        <a:prstGeom prst="rect">
          <a:avLst/>
        </a:prstGeom>
        <a:solidFill>
          <a:schemeClr val="bg1"/>
        </a:solidFill>
        <a:effectLst>
          <a:outerShdw blurRad="266700" dist="50800" dir="5400000" algn="ctr" rotWithShape="0">
            <a:schemeClr val="bg1">
              <a:alpha val="16000"/>
            </a:schemeClr>
          </a:outerShdw>
        </a:effectLst>
      </xdr:spPr>
    </xdr:pic>
    <xdr:clientData/>
  </xdr:twoCellAnchor>
  <xdr:oneCellAnchor>
    <xdr:from>
      <xdr:col>18</xdr:col>
      <xdr:colOff>0</xdr:colOff>
      <xdr:row>740</xdr:row>
      <xdr:rowOff>0</xdr:rowOff>
    </xdr:from>
    <xdr:ext cx="304800" cy="304800"/>
    <xdr:sp macro="" textlink="">
      <xdr:nvSpPr>
        <xdr:cNvPr id="2" name="AutoShape 24">
          <a:extLst>
            <a:ext uri="{FF2B5EF4-FFF2-40B4-BE49-F238E27FC236}">
              <a16:creationId xmlns:a16="http://schemas.microsoft.com/office/drawing/2014/main" id="{1472E554-B54A-4C47-B29B-2A3DD87E16FB}"/>
            </a:ext>
          </a:extLst>
        </xdr:cNvPr>
        <xdr:cNvSpPr>
          <a:spLocks noChangeAspect="1" noChangeArrowheads="1"/>
        </xdr:cNvSpPr>
      </xdr:nvSpPr>
      <xdr:spPr bwMode="auto">
        <a:xfrm>
          <a:off x="16736786" y="25929771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1750E-21C4-4014-B0FC-10993C00633B}">
  <sheetPr>
    <pageSetUpPr fitToPage="1"/>
  </sheetPr>
  <dimension ref="A1:V753"/>
  <sheetViews>
    <sheetView showGridLines="0" tabSelected="1" view="pageBreakPreview" topLeftCell="F720" zoomScale="70" zoomScaleNormal="70" zoomScaleSheetLayoutView="70" zoomScalePageLayoutView="55" workbookViewId="0">
      <selection activeCell="T738" sqref="T738"/>
    </sheetView>
  </sheetViews>
  <sheetFormatPr baseColWidth="10" defaultColWidth="11.44140625" defaultRowHeight="13.8" x14ac:dyDescent="0.25"/>
  <cols>
    <col min="1" max="2" width="3.44140625" style="128" customWidth="1"/>
    <col min="3" max="3" width="20.33203125" style="128" customWidth="1"/>
    <col min="4" max="4" width="55" style="128" customWidth="1"/>
    <col min="5" max="5" width="13.77734375" style="128" customWidth="1"/>
    <col min="6" max="6" width="17.21875" style="134" customWidth="1"/>
    <col min="7" max="7" width="19.5546875" style="128" customWidth="1"/>
    <col min="8" max="8" width="25.109375" style="128" customWidth="1"/>
    <col min="9" max="9" width="3.33203125" style="128" customWidth="1"/>
    <col min="10" max="10" width="12.44140625" style="128" customWidth="1"/>
    <col min="11" max="11" width="18.5546875" style="134" customWidth="1"/>
    <col min="12" max="12" width="25.109375" style="128" customWidth="1"/>
    <col min="13" max="14" width="3.33203125" style="128" customWidth="1"/>
    <col min="15" max="15" width="26.44140625" style="128" customWidth="1"/>
    <col min="16" max="16" width="17.44140625" style="134" customWidth="1"/>
    <col min="17" max="17" width="28.109375" style="128" customWidth="1"/>
    <col min="18" max="18" width="3.33203125" style="128" customWidth="1"/>
    <col min="19" max="19" width="30.77734375" style="128" customWidth="1"/>
    <col min="20" max="20" width="18.88671875" style="134" customWidth="1"/>
    <col min="21" max="21" width="27.44140625" style="128" customWidth="1"/>
    <col min="22" max="16384" width="11.44140625" style="128"/>
  </cols>
  <sheetData>
    <row r="1" spans="1:21" s="196" customFormat="1" ht="15.6" customHeight="1" x14ac:dyDescent="0.25">
      <c r="B1" s="273" t="s">
        <v>0</v>
      </c>
      <c r="C1" s="273"/>
      <c r="D1" s="273"/>
      <c r="E1" s="273"/>
      <c r="F1" s="273"/>
      <c r="G1" s="273"/>
      <c r="H1" s="273"/>
      <c r="I1" s="273"/>
      <c r="J1" s="273"/>
      <c r="K1" s="273"/>
      <c r="L1" s="273"/>
      <c r="M1" s="273"/>
      <c r="N1" s="273"/>
      <c r="O1" s="273"/>
      <c r="P1" s="273"/>
      <c r="Q1" s="273"/>
      <c r="R1" s="273"/>
      <c r="S1" s="273"/>
      <c r="T1" s="273"/>
      <c r="U1" s="273"/>
    </row>
    <row r="2" spans="1:21" s="196" customFormat="1" ht="34.200000000000003" customHeight="1" x14ac:dyDescent="0.25">
      <c r="B2" s="273"/>
      <c r="C2" s="273"/>
      <c r="D2" s="273"/>
      <c r="E2" s="273"/>
      <c r="F2" s="273"/>
      <c r="G2" s="273"/>
      <c r="H2" s="273"/>
      <c r="I2" s="273"/>
      <c r="J2" s="273"/>
      <c r="K2" s="273"/>
      <c r="L2" s="273"/>
      <c r="M2" s="273"/>
      <c r="N2" s="273"/>
      <c r="O2" s="273"/>
      <c r="P2" s="273"/>
      <c r="Q2" s="273"/>
      <c r="R2" s="273"/>
      <c r="S2" s="273"/>
      <c r="T2" s="273"/>
      <c r="U2" s="273"/>
    </row>
    <row r="3" spans="1:21" s="196" customFormat="1" ht="43.95" customHeight="1" x14ac:dyDescent="0.25">
      <c r="B3" s="283" t="s">
        <v>905</v>
      </c>
      <c r="C3" s="284"/>
      <c r="D3" s="285" t="s">
        <v>833</v>
      </c>
      <c r="E3" s="285"/>
      <c r="F3" s="289" t="s">
        <v>907</v>
      </c>
      <c r="G3" s="290"/>
      <c r="H3" s="287">
        <v>16104267121.1</v>
      </c>
      <c r="I3" s="288"/>
      <c r="J3" s="286" t="s">
        <v>908</v>
      </c>
      <c r="K3" s="286"/>
      <c r="L3" s="284"/>
      <c r="M3" s="270" t="s">
        <v>830</v>
      </c>
      <c r="N3" s="271"/>
      <c r="O3" s="272"/>
      <c r="P3" s="289" t="s">
        <v>924</v>
      </c>
      <c r="Q3" s="309"/>
      <c r="R3" s="290"/>
      <c r="S3" s="312"/>
      <c r="T3" s="312"/>
      <c r="U3" s="312"/>
    </row>
    <row r="4" spans="1:21" s="196" customFormat="1" ht="52.95" customHeight="1" thickBot="1" x14ac:dyDescent="0.3">
      <c r="B4" s="293" t="s">
        <v>829</v>
      </c>
      <c r="C4" s="294"/>
      <c r="D4" s="291" t="s">
        <v>831</v>
      </c>
      <c r="E4" s="291"/>
      <c r="F4" s="292" t="s">
        <v>906</v>
      </c>
      <c r="G4" s="292"/>
      <c r="H4" s="295" t="s">
        <v>832</v>
      </c>
      <c r="I4" s="296"/>
      <c r="J4" s="293" t="s">
        <v>909</v>
      </c>
      <c r="K4" s="293"/>
      <c r="L4" s="197">
        <v>45657</v>
      </c>
      <c r="M4" s="267"/>
      <c r="N4" s="268"/>
      <c r="O4" s="269"/>
      <c r="P4" s="310">
        <f>+U735</f>
        <v>23868764800.5</v>
      </c>
      <c r="Q4" s="291"/>
      <c r="R4" s="311"/>
      <c r="S4" s="312"/>
      <c r="T4" s="312"/>
      <c r="U4" s="312"/>
    </row>
    <row r="5" spans="1:21" ht="34.950000000000003" customHeight="1" thickBot="1" x14ac:dyDescent="0.3">
      <c r="B5" s="130"/>
      <c r="C5" s="191"/>
      <c r="D5" s="192"/>
      <c r="E5" s="192"/>
      <c r="F5" s="193"/>
      <c r="G5" s="192"/>
      <c r="H5" s="194"/>
      <c r="I5" s="131"/>
      <c r="J5" s="276" t="s">
        <v>910</v>
      </c>
      <c r="K5" s="277"/>
      <c r="L5" s="278"/>
      <c r="M5" s="131"/>
      <c r="N5" s="131"/>
      <c r="O5" s="276" t="s">
        <v>911</v>
      </c>
      <c r="P5" s="277"/>
      <c r="Q5" s="278"/>
      <c r="R5" s="131"/>
      <c r="S5" s="313" t="s">
        <v>921</v>
      </c>
      <c r="T5" s="314"/>
      <c r="U5" s="315"/>
    </row>
    <row r="6" spans="1:21" ht="31.8" thickBot="1" x14ac:dyDescent="0.3">
      <c r="A6" s="131"/>
      <c r="B6" s="132"/>
      <c r="C6" s="187" t="s">
        <v>904</v>
      </c>
      <c r="D6" s="187" t="s">
        <v>1</v>
      </c>
      <c r="E6" s="188" t="s">
        <v>877</v>
      </c>
      <c r="F6" s="188" t="s">
        <v>2</v>
      </c>
      <c r="G6" s="189" t="s">
        <v>3</v>
      </c>
      <c r="H6" s="190" t="s">
        <v>4</v>
      </c>
      <c r="I6" s="133"/>
      <c r="J6" s="1" t="s">
        <v>877</v>
      </c>
      <c r="K6" s="2" t="s">
        <v>2</v>
      </c>
      <c r="L6" s="3" t="s">
        <v>4</v>
      </c>
      <c r="O6" s="1" t="s">
        <v>877</v>
      </c>
      <c r="P6" s="2" t="s">
        <v>2</v>
      </c>
      <c r="Q6" s="3" t="s">
        <v>392</v>
      </c>
      <c r="S6" s="1" t="s">
        <v>877</v>
      </c>
      <c r="T6" s="2" t="s">
        <v>2</v>
      </c>
      <c r="U6" s="3" t="s">
        <v>4</v>
      </c>
    </row>
    <row r="7" spans="1:21" ht="16.2" thickBot="1" x14ac:dyDescent="0.3">
      <c r="A7" s="131"/>
      <c r="B7" s="132"/>
      <c r="C7" s="4" t="s">
        <v>5</v>
      </c>
      <c r="D7" s="5"/>
      <c r="E7" s="5"/>
      <c r="F7" s="168"/>
      <c r="G7" s="5"/>
      <c r="H7" s="6"/>
      <c r="I7" s="133"/>
      <c r="J7" s="4"/>
      <c r="K7" s="168"/>
      <c r="L7" s="6"/>
      <c r="O7" s="4"/>
      <c r="P7" s="168"/>
      <c r="Q7" s="6"/>
      <c r="S7" s="4"/>
      <c r="T7" s="168"/>
      <c r="U7" s="6"/>
    </row>
    <row r="8" spans="1:21" ht="41.4" x14ac:dyDescent="0.25">
      <c r="A8" s="131"/>
      <c r="B8" s="132"/>
      <c r="C8" s="240">
        <v>1.1000000000000001</v>
      </c>
      <c r="D8" s="8" t="s">
        <v>6</v>
      </c>
      <c r="E8" s="9" t="s">
        <v>7</v>
      </c>
      <c r="F8" s="169">
        <v>285.11</v>
      </c>
      <c r="G8" s="10">
        <v>103119</v>
      </c>
      <c r="H8" s="11">
        <f>F8*G8</f>
        <v>29400258.09</v>
      </c>
      <c r="I8" s="133"/>
      <c r="J8" s="36" t="s">
        <v>7</v>
      </c>
      <c r="K8" s="169">
        <v>109.429</v>
      </c>
      <c r="L8" s="11">
        <f t="shared" ref="L8:L28" si="0">+K8*G8</f>
        <v>11284209.051000001</v>
      </c>
      <c r="O8" s="36" t="s">
        <v>7</v>
      </c>
      <c r="P8" s="169">
        <v>109.429</v>
      </c>
      <c r="Q8" s="11">
        <f t="shared" ref="Q8:Q28" si="1">+P8*G8</f>
        <v>11284209.051000001</v>
      </c>
      <c r="S8" s="36" t="s">
        <v>7</v>
      </c>
      <c r="T8" s="169">
        <v>109.429</v>
      </c>
      <c r="U8" s="11">
        <f t="shared" ref="U8:U28" si="2">+T8*G8</f>
        <v>11284209.051000001</v>
      </c>
    </row>
    <row r="9" spans="1:21" ht="27.6" x14ac:dyDescent="0.25">
      <c r="A9" s="131"/>
      <c r="B9" s="132"/>
      <c r="C9" s="240">
        <v>1.2</v>
      </c>
      <c r="D9" s="8" t="s">
        <v>8</v>
      </c>
      <c r="E9" s="9" t="s">
        <v>9</v>
      </c>
      <c r="F9" s="127">
        <v>1</v>
      </c>
      <c r="G9" s="12">
        <v>8894102</v>
      </c>
      <c r="H9" s="13">
        <f t="shared" ref="H9:H28" si="3">F9*G9</f>
        <v>8894102</v>
      </c>
      <c r="I9" s="133"/>
      <c r="J9" s="36" t="s">
        <v>9</v>
      </c>
      <c r="K9" s="169">
        <v>1</v>
      </c>
      <c r="L9" s="11">
        <f t="shared" si="0"/>
        <v>8894102</v>
      </c>
      <c r="O9" s="36" t="s">
        <v>9</v>
      </c>
      <c r="P9" s="169">
        <v>1</v>
      </c>
      <c r="Q9" s="11">
        <f t="shared" si="1"/>
        <v>8894102</v>
      </c>
      <c r="S9" s="36" t="s">
        <v>9</v>
      </c>
      <c r="T9" s="169">
        <v>1</v>
      </c>
      <c r="U9" s="11">
        <f t="shared" si="2"/>
        <v>8894102</v>
      </c>
    </row>
    <row r="10" spans="1:21" ht="27.6" x14ac:dyDescent="0.25">
      <c r="A10" s="131"/>
      <c r="B10" s="132"/>
      <c r="C10" s="240">
        <v>1.3</v>
      </c>
      <c r="D10" s="8" t="s">
        <v>10</v>
      </c>
      <c r="E10" s="9" t="s">
        <v>9</v>
      </c>
      <c r="F10" s="179">
        <v>1</v>
      </c>
      <c r="G10" s="10">
        <v>2191294</v>
      </c>
      <c r="H10" s="11">
        <f t="shared" si="3"/>
        <v>2191294</v>
      </c>
      <c r="I10" s="133"/>
      <c r="J10" s="36" t="s">
        <v>9</v>
      </c>
      <c r="K10" s="169">
        <v>1</v>
      </c>
      <c r="L10" s="11">
        <f t="shared" si="0"/>
        <v>2191294</v>
      </c>
      <c r="O10" s="36" t="s">
        <v>9</v>
      </c>
      <c r="P10" s="169">
        <v>1</v>
      </c>
      <c r="Q10" s="11">
        <f t="shared" si="1"/>
        <v>2191294</v>
      </c>
      <c r="S10" s="36" t="s">
        <v>9</v>
      </c>
      <c r="T10" s="169">
        <v>1</v>
      </c>
      <c r="U10" s="11">
        <f t="shared" si="2"/>
        <v>2191294</v>
      </c>
    </row>
    <row r="11" spans="1:21" ht="15.6" x14ac:dyDescent="0.25">
      <c r="A11" s="131"/>
      <c r="B11" s="132"/>
      <c r="C11" s="240">
        <v>1.4</v>
      </c>
      <c r="D11" s="8" t="s">
        <v>11</v>
      </c>
      <c r="E11" s="9" t="s">
        <v>12</v>
      </c>
      <c r="F11" s="169">
        <v>22</v>
      </c>
      <c r="G11" s="10">
        <v>861371</v>
      </c>
      <c r="H11" s="11">
        <f t="shared" si="3"/>
        <v>18950162</v>
      </c>
      <c r="I11" s="133"/>
      <c r="J11" s="36" t="s">
        <v>12</v>
      </c>
      <c r="K11" s="169">
        <v>22</v>
      </c>
      <c r="L11" s="11">
        <f t="shared" si="0"/>
        <v>18950162</v>
      </c>
      <c r="O11" s="36" t="s">
        <v>12</v>
      </c>
      <c r="P11" s="169">
        <v>34</v>
      </c>
      <c r="Q11" s="11">
        <f t="shared" si="1"/>
        <v>29286614</v>
      </c>
      <c r="S11" s="36" t="s">
        <v>12</v>
      </c>
      <c r="T11" s="169">
        <v>34</v>
      </c>
      <c r="U11" s="11">
        <f t="shared" si="2"/>
        <v>29286614</v>
      </c>
    </row>
    <row r="12" spans="1:21" ht="15.6" x14ac:dyDescent="0.25">
      <c r="A12" s="131"/>
      <c r="B12" s="132"/>
      <c r="C12" s="240">
        <v>1.5</v>
      </c>
      <c r="D12" s="8" t="s">
        <v>13</v>
      </c>
      <c r="E12" s="9" t="s">
        <v>14</v>
      </c>
      <c r="F12" s="179">
        <v>3446.13</v>
      </c>
      <c r="G12" s="10">
        <v>3603</v>
      </c>
      <c r="H12" s="11">
        <f t="shared" si="3"/>
        <v>12416406.390000001</v>
      </c>
      <c r="I12" s="133"/>
      <c r="J12" s="36" t="s">
        <v>14</v>
      </c>
      <c r="K12" s="169">
        <v>3446.13</v>
      </c>
      <c r="L12" s="11">
        <f t="shared" si="0"/>
        <v>12416406.390000001</v>
      </c>
      <c r="O12" s="36" t="s">
        <v>14</v>
      </c>
      <c r="P12" s="169">
        <v>5665.43</v>
      </c>
      <c r="Q12" s="11">
        <f t="shared" si="1"/>
        <v>20412544.290000003</v>
      </c>
      <c r="S12" s="36" t="s">
        <v>14</v>
      </c>
      <c r="T12" s="169">
        <v>5665.43</v>
      </c>
      <c r="U12" s="11">
        <f t="shared" si="2"/>
        <v>20412544.290000003</v>
      </c>
    </row>
    <row r="13" spans="1:21" ht="46.95" customHeight="1" x14ac:dyDescent="0.25">
      <c r="A13" s="131"/>
      <c r="B13" s="132"/>
      <c r="C13" s="240">
        <v>1.6</v>
      </c>
      <c r="D13" s="8" t="s">
        <v>15</v>
      </c>
      <c r="E13" s="9" t="s">
        <v>16</v>
      </c>
      <c r="F13" s="169">
        <v>136.33768128000003</v>
      </c>
      <c r="G13" s="10">
        <v>408513</v>
      </c>
      <c r="H13" s="11">
        <f t="shared" si="3"/>
        <v>55695715.192736648</v>
      </c>
      <c r="I13" s="133"/>
      <c r="J13" s="36" t="s">
        <v>16</v>
      </c>
      <c r="K13" s="169">
        <v>573.27384000000006</v>
      </c>
      <c r="L13" s="11">
        <f t="shared" si="0"/>
        <v>234189816.19992003</v>
      </c>
      <c r="M13" s="135"/>
      <c r="O13" s="36" t="s">
        <v>16</v>
      </c>
      <c r="P13" s="169">
        <v>573.27384000000006</v>
      </c>
      <c r="Q13" s="11">
        <f t="shared" si="1"/>
        <v>234189816.19992003</v>
      </c>
      <c r="S13" s="36" t="s">
        <v>16</v>
      </c>
      <c r="T13" s="169">
        <v>573.27384000000006</v>
      </c>
      <c r="U13" s="11">
        <f t="shared" si="2"/>
        <v>234189816.19992003</v>
      </c>
    </row>
    <row r="14" spans="1:21" ht="25.2" customHeight="1" x14ac:dyDescent="0.25">
      <c r="A14" s="131"/>
      <c r="B14" s="132"/>
      <c r="C14" s="240">
        <v>1.7</v>
      </c>
      <c r="D14" s="8" t="s">
        <v>17</v>
      </c>
      <c r="E14" s="9" t="s">
        <v>14</v>
      </c>
      <c r="F14" s="179">
        <v>900.6006900000001</v>
      </c>
      <c r="G14" s="10">
        <v>36163</v>
      </c>
      <c r="H14" s="11">
        <f t="shared" si="3"/>
        <v>32568422.752470005</v>
      </c>
      <c r="I14" s="133"/>
      <c r="J14" s="36" t="s">
        <v>14</v>
      </c>
      <c r="K14" s="169">
        <v>932.19599999999991</v>
      </c>
      <c r="L14" s="11">
        <f t="shared" si="0"/>
        <v>33711003.947999999</v>
      </c>
      <c r="O14" s="36" t="s">
        <v>14</v>
      </c>
      <c r="P14" s="169">
        <v>932.19599999999991</v>
      </c>
      <c r="Q14" s="11">
        <f t="shared" si="1"/>
        <v>33711003.947999999</v>
      </c>
      <c r="S14" s="36" t="s">
        <v>14</v>
      </c>
      <c r="T14" s="169">
        <v>932.19599999999991</v>
      </c>
      <c r="U14" s="11">
        <f t="shared" si="2"/>
        <v>33711003.947999999</v>
      </c>
    </row>
    <row r="15" spans="1:21" ht="29.4" customHeight="1" x14ac:dyDescent="0.25">
      <c r="A15" s="131"/>
      <c r="B15" s="132"/>
      <c r="C15" s="240">
        <v>1.8</v>
      </c>
      <c r="D15" s="8" t="s">
        <v>18</v>
      </c>
      <c r="E15" s="9" t="s">
        <v>16</v>
      </c>
      <c r="F15" s="169">
        <v>293.96345566800011</v>
      </c>
      <c r="G15" s="10">
        <v>77183</v>
      </c>
      <c r="H15" s="11">
        <f t="shared" si="3"/>
        <v>22688981.398823254</v>
      </c>
      <c r="I15" s="133"/>
      <c r="J15" s="36" t="s">
        <v>16</v>
      </c>
      <c r="K15" s="169">
        <v>800.59212000000014</v>
      </c>
      <c r="L15" s="11">
        <f t="shared" si="0"/>
        <v>61792101.59796001</v>
      </c>
      <c r="M15" s="136"/>
      <c r="O15" s="36" t="s">
        <v>16</v>
      </c>
      <c r="P15" s="169">
        <v>800.59212000000014</v>
      </c>
      <c r="Q15" s="11">
        <f t="shared" si="1"/>
        <v>61792101.59796001</v>
      </c>
      <c r="S15" s="36" t="s">
        <v>16</v>
      </c>
      <c r="T15" s="169">
        <v>800.59212000000014</v>
      </c>
      <c r="U15" s="11">
        <f t="shared" si="2"/>
        <v>61792101.59796001</v>
      </c>
    </row>
    <row r="16" spans="1:21" ht="15.6" x14ac:dyDescent="0.25">
      <c r="A16" s="131"/>
      <c r="B16" s="132"/>
      <c r="C16" s="240">
        <v>1.9</v>
      </c>
      <c r="D16" s="8" t="s">
        <v>19</v>
      </c>
      <c r="E16" s="9" t="s">
        <v>20</v>
      </c>
      <c r="F16" s="179">
        <v>17</v>
      </c>
      <c r="G16" s="10">
        <v>101899</v>
      </c>
      <c r="H16" s="11">
        <f t="shared" si="3"/>
        <v>1732283</v>
      </c>
      <c r="I16" s="133"/>
      <c r="J16" s="36" t="s">
        <v>20</v>
      </c>
      <c r="K16" s="169">
        <v>16</v>
      </c>
      <c r="L16" s="11">
        <f t="shared" si="0"/>
        <v>1630384</v>
      </c>
      <c r="O16" s="36" t="s">
        <v>20</v>
      </c>
      <c r="P16" s="169">
        <v>16</v>
      </c>
      <c r="Q16" s="11">
        <f t="shared" si="1"/>
        <v>1630384</v>
      </c>
      <c r="S16" s="36" t="s">
        <v>20</v>
      </c>
      <c r="T16" s="169">
        <v>16</v>
      </c>
      <c r="U16" s="11">
        <f t="shared" si="2"/>
        <v>1630384</v>
      </c>
    </row>
    <row r="17" spans="1:21" ht="15.6" x14ac:dyDescent="0.25">
      <c r="A17" s="131"/>
      <c r="B17" s="132"/>
      <c r="C17" s="241">
        <v>1.1000000000000001</v>
      </c>
      <c r="D17" s="8" t="s">
        <v>21</v>
      </c>
      <c r="E17" s="9" t="s">
        <v>20</v>
      </c>
      <c r="F17" s="169">
        <v>22</v>
      </c>
      <c r="G17" s="10">
        <v>101899</v>
      </c>
      <c r="H17" s="11">
        <f t="shared" si="3"/>
        <v>2241778</v>
      </c>
      <c r="I17" s="133"/>
      <c r="J17" s="36" t="s">
        <v>20</v>
      </c>
      <c r="K17" s="169">
        <v>27</v>
      </c>
      <c r="L17" s="11">
        <f t="shared" si="0"/>
        <v>2751273</v>
      </c>
      <c r="O17" s="36" t="s">
        <v>20</v>
      </c>
      <c r="P17" s="169">
        <v>27</v>
      </c>
      <c r="Q17" s="11">
        <f t="shared" si="1"/>
        <v>2751273</v>
      </c>
      <c r="S17" s="36" t="s">
        <v>20</v>
      </c>
      <c r="T17" s="169">
        <v>27</v>
      </c>
      <c r="U17" s="11">
        <f t="shared" si="2"/>
        <v>2751273</v>
      </c>
    </row>
    <row r="18" spans="1:21" ht="15.6" x14ac:dyDescent="0.25">
      <c r="A18" s="131"/>
      <c r="B18" s="132"/>
      <c r="C18" s="240">
        <v>1.1100000000000001</v>
      </c>
      <c r="D18" s="8" t="s">
        <v>22</v>
      </c>
      <c r="E18" s="9" t="s">
        <v>14</v>
      </c>
      <c r="F18" s="179">
        <v>211.82999999999998</v>
      </c>
      <c r="G18" s="10">
        <v>17525</v>
      </c>
      <c r="H18" s="11">
        <f t="shared" si="3"/>
        <v>3712320.7499999995</v>
      </c>
      <c r="I18" s="133"/>
      <c r="J18" s="36" t="s">
        <v>14</v>
      </c>
      <c r="K18" s="169">
        <v>209.82999999999998</v>
      </c>
      <c r="L18" s="11">
        <f t="shared" si="0"/>
        <v>3677270.7499999995</v>
      </c>
      <c r="O18" s="36" t="s">
        <v>14</v>
      </c>
      <c r="P18" s="169">
        <v>209.82999999999998</v>
      </c>
      <c r="Q18" s="11">
        <f t="shared" si="1"/>
        <v>3677270.7499999995</v>
      </c>
      <c r="S18" s="36" t="s">
        <v>14</v>
      </c>
      <c r="T18" s="169">
        <v>209.82999999999998</v>
      </c>
      <c r="U18" s="11">
        <f t="shared" si="2"/>
        <v>3677270.7499999995</v>
      </c>
    </row>
    <row r="19" spans="1:21" ht="15.6" x14ac:dyDescent="0.25">
      <c r="A19" s="131"/>
      <c r="B19" s="132"/>
      <c r="C19" s="241">
        <v>1.1200000000000001</v>
      </c>
      <c r="D19" s="8" t="s">
        <v>23</v>
      </c>
      <c r="E19" s="9" t="s">
        <v>20</v>
      </c>
      <c r="F19" s="169">
        <v>1</v>
      </c>
      <c r="G19" s="10">
        <v>1577551</v>
      </c>
      <c r="H19" s="11">
        <f t="shared" si="3"/>
        <v>1577551</v>
      </c>
      <c r="I19" s="133"/>
      <c r="J19" s="36" t="s">
        <v>20</v>
      </c>
      <c r="K19" s="169">
        <v>1</v>
      </c>
      <c r="L19" s="11">
        <f t="shared" si="0"/>
        <v>1577551</v>
      </c>
      <c r="O19" s="36" t="s">
        <v>20</v>
      </c>
      <c r="P19" s="169">
        <v>1</v>
      </c>
      <c r="Q19" s="11">
        <f t="shared" si="1"/>
        <v>1577551</v>
      </c>
      <c r="S19" s="36" t="s">
        <v>20</v>
      </c>
      <c r="T19" s="169">
        <v>1</v>
      </c>
      <c r="U19" s="11">
        <f t="shared" si="2"/>
        <v>1577551</v>
      </c>
    </row>
    <row r="20" spans="1:21" ht="27.6" x14ac:dyDescent="0.25">
      <c r="A20" s="131"/>
      <c r="B20" s="132"/>
      <c r="C20" s="240">
        <v>1.1299999999999999</v>
      </c>
      <c r="D20" s="8" t="s">
        <v>24</v>
      </c>
      <c r="E20" s="9" t="s">
        <v>20</v>
      </c>
      <c r="F20" s="179">
        <v>10</v>
      </c>
      <c r="G20" s="10">
        <v>101899</v>
      </c>
      <c r="H20" s="11">
        <f t="shared" si="3"/>
        <v>1018990</v>
      </c>
      <c r="I20" s="133"/>
      <c r="J20" s="36" t="s">
        <v>20</v>
      </c>
      <c r="K20" s="169">
        <v>12</v>
      </c>
      <c r="L20" s="11">
        <f t="shared" si="0"/>
        <v>1222788</v>
      </c>
      <c r="O20" s="36" t="s">
        <v>20</v>
      </c>
      <c r="P20" s="169">
        <v>12</v>
      </c>
      <c r="Q20" s="11">
        <f t="shared" si="1"/>
        <v>1222788</v>
      </c>
      <c r="S20" s="36" t="s">
        <v>20</v>
      </c>
      <c r="T20" s="169">
        <v>12</v>
      </c>
      <c r="U20" s="11">
        <f t="shared" si="2"/>
        <v>1222788</v>
      </c>
    </row>
    <row r="21" spans="1:21" ht="33.6" customHeight="1" x14ac:dyDescent="0.25">
      <c r="A21" s="131"/>
      <c r="B21" s="132"/>
      <c r="C21" s="241">
        <v>1.1399999999999999</v>
      </c>
      <c r="D21" s="8" t="s">
        <v>25</v>
      </c>
      <c r="E21" s="9" t="s">
        <v>9</v>
      </c>
      <c r="F21" s="169">
        <v>1</v>
      </c>
      <c r="G21" s="10">
        <v>4636317</v>
      </c>
      <c r="H21" s="11">
        <f t="shared" si="3"/>
        <v>4636317</v>
      </c>
      <c r="I21" s="133"/>
      <c r="J21" s="36" t="s">
        <v>9</v>
      </c>
      <c r="K21" s="169">
        <v>1</v>
      </c>
      <c r="L21" s="11">
        <f t="shared" si="0"/>
        <v>4636317</v>
      </c>
      <c r="O21" s="36" t="s">
        <v>9</v>
      </c>
      <c r="P21" s="169">
        <v>1</v>
      </c>
      <c r="Q21" s="11">
        <f t="shared" si="1"/>
        <v>4636317</v>
      </c>
      <c r="S21" s="36" t="s">
        <v>9</v>
      </c>
      <c r="T21" s="169">
        <v>1</v>
      </c>
      <c r="U21" s="11">
        <f t="shared" si="2"/>
        <v>4636317</v>
      </c>
    </row>
    <row r="22" spans="1:21" ht="31.2" customHeight="1" x14ac:dyDescent="0.25">
      <c r="A22" s="131"/>
      <c r="B22" s="132"/>
      <c r="C22" s="240">
        <v>1.1499999999999999</v>
      </c>
      <c r="D22" s="8" t="s">
        <v>26</v>
      </c>
      <c r="E22" s="9" t="s">
        <v>27</v>
      </c>
      <c r="F22" s="179">
        <v>1</v>
      </c>
      <c r="G22" s="10">
        <v>4636317</v>
      </c>
      <c r="H22" s="11">
        <f t="shared" si="3"/>
        <v>4636317</v>
      </c>
      <c r="I22" s="133"/>
      <c r="J22" s="36" t="s">
        <v>27</v>
      </c>
      <c r="K22" s="169">
        <v>1</v>
      </c>
      <c r="L22" s="11">
        <f t="shared" si="0"/>
        <v>4636317</v>
      </c>
      <c r="O22" s="36" t="s">
        <v>27</v>
      </c>
      <c r="P22" s="169">
        <v>1</v>
      </c>
      <c r="Q22" s="11">
        <f t="shared" si="1"/>
        <v>4636317</v>
      </c>
      <c r="S22" s="36" t="s">
        <v>27</v>
      </c>
      <c r="T22" s="169">
        <v>1</v>
      </c>
      <c r="U22" s="11">
        <f t="shared" si="2"/>
        <v>4636317</v>
      </c>
    </row>
    <row r="23" spans="1:21" ht="27.6" x14ac:dyDescent="0.25">
      <c r="A23" s="131"/>
      <c r="B23" s="132"/>
      <c r="C23" s="241">
        <v>1.1599999999999999</v>
      </c>
      <c r="D23" s="8" t="s">
        <v>28</v>
      </c>
      <c r="E23" s="9" t="s">
        <v>14</v>
      </c>
      <c r="F23" s="169">
        <v>13.98</v>
      </c>
      <c r="G23" s="10">
        <v>23750</v>
      </c>
      <c r="H23" s="11">
        <f t="shared" si="3"/>
        <v>332025</v>
      </c>
      <c r="I23" s="133"/>
      <c r="J23" s="36" t="s">
        <v>14</v>
      </c>
      <c r="K23" s="169">
        <v>13.780000000000001</v>
      </c>
      <c r="L23" s="11">
        <f t="shared" si="0"/>
        <v>327275</v>
      </c>
      <c r="O23" s="36" t="s">
        <v>14</v>
      </c>
      <c r="P23" s="169">
        <v>13.780000000000001</v>
      </c>
      <c r="Q23" s="11">
        <f t="shared" si="1"/>
        <v>327275</v>
      </c>
      <c r="S23" s="36" t="s">
        <v>14</v>
      </c>
      <c r="T23" s="169">
        <v>13.780000000000001</v>
      </c>
      <c r="U23" s="11">
        <f t="shared" si="2"/>
        <v>327275</v>
      </c>
    </row>
    <row r="24" spans="1:21" ht="27.6" x14ac:dyDescent="0.25">
      <c r="A24" s="131"/>
      <c r="B24" s="132"/>
      <c r="C24" s="240">
        <v>1.17</v>
      </c>
      <c r="D24" s="8" t="s">
        <v>29</v>
      </c>
      <c r="E24" s="9" t="s">
        <v>14</v>
      </c>
      <c r="F24" s="179">
        <v>452.54480000000001</v>
      </c>
      <c r="G24" s="10">
        <v>17973</v>
      </c>
      <c r="H24" s="11">
        <f t="shared" si="3"/>
        <v>8133587.6903999997</v>
      </c>
      <c r="I24" s="133"/>
      <c r="J24" s="36" t="s">
        <v>14</v>
      </c>
      <c r="K24" s="169">
        <v>452.53999999999996</v>
      </c>
      <c r="L24" s="11">
        <f t="shared" si="0"/>
        <v>8133501.419999999</v>
      </c>
      <c r="O24" s="36" t="s">
        <v>14</v>
      </c>
      <c r="P24" s="169">
        <v>452.53999999999996</v>
      </c>
      <c r="Q24" s="11">
        <f t="shared" si="1"/>
        <v>8133501.419999999</v>
      </c>
      <c r="S24" s="36" t="s">
        <v>14</v>
      </c>
      <c r="T24" s="169">
        <v>452.53999999999996</v>
      </c>
      <c r="U24" s="11">
        <f t="shared" si="2"/>
        <v>8133501.419999999</v>
      </c>
    </row>
    <row r="25" spans="1:21" ht="35.4" customHeight="1" x14ac:dyDescent="0.25">
      <c r="A25" s="131"/>
      <c r="B25" s="132"/>
      <c r="C25" s="241">
        <v>1.18</v>
      </c>
      <c r="D25" s="8" t="s">
        <v>30</v>
      </c>
      <c r="E25" s="9" t="s">
        <v>20</v>
      </c>
      <c r="F25" s="169">
        <v>6</v>
      </c>
      <c r="G25" s="10">
        <v>573591</v>
      </c>
      <c r="H25" s="11">
        <f t="shared" si="3"/>
        <v>3441546</v>
      </c>
      <c r="I25" s="133"/>
      <c r="J25" s="36" t="s">
        <v>20</v>
      </c>
      <c r="K25" s="169">
        <v>7</v>
      </c>
      <c r="L25" s="11">
        <f t="shared" si="0"/>
        <v>4015137</v>
      </c>
      <c r="O25" s="36" t="s">
        <v>20</v>
      </c>
      <c r="P25" s="169">
        <v>7</v>
      </c>
      <c r="Q25" s="11">
        <f t="shared" si="1"/>
        <v>4015137</v>
      </c>
      <c r="S25" s="36" t="s">
        <v>20</v>
      </c>
      <c r="T25" s="169">
        <v>7</v>
      </c>
      <c r="U25" s="11">
        <f t="shared" si="2"/>
        <v>4015137</v>
      </c>
    </row>
    <row r="26" spans="1:21" ht="15.6" x14ac:dyDescent="0.25">
      <c r="A26" s="131"/>
      <c r="B26" s="132"/>
      <c r="C26" s="240">
        <v>1.19</v>
      </c>
      <c r="D26" s="8" t="s">
        <v>31</v>
      </c>
      <c r="E26" s="9" t="s">
        <v>16</v>
      </c>
      <c r="F26" s="179">
        <v>52.99499999999999</v>
      </c>
      <c r="G26" s="10">
        <v>408513</v>
      </c>
      <c r="H26" s="11">
        <f t="shared" si="3"/>
        <v>21649146.434999995</v>
      </c>
      <c r="I26" s="133"/>
      <c r="J26" s="36" t="s">
        <v>16</v>
      </c>
      <c r="K26" s="169">
        <v>59.522999999999996</v>
      </c>
      <c r="L26" s="11">
        <f t="shared" si="0"/>
        <v>24315919.298999999</v>
      </c>
      <c r="O26" s="36" t="s">
        <v>16</v>
      </c>
      <c r="P26" s="169">
        <v>59.522999999999996</v>
      </c>
      <c r="Q26" s="11">
        <f t="shared" si="1"/>
        <v>24315919.298999999</v>
      </c>
      <c r="S26" s="36" t="s">
        <v>16</v>
      </c>
      <c r="T26" s="169">
        <v>59.522999999999996</v>
      </c>
      <c r="U26" s="11">
        <f t="shared" si="2"/>
        <v>24315919.298999999</v>
      </c>
    </row>
    <row r="27" spans="1:21" ht="41.4" x14ac:dyDescent="0.25">
      <c r="A27" s="131"/>
      <c r="B27" s="132"/>
      <c r="C27" s="14">
        <v>1.2</v>
      </c>
      <c r="D27" s="8" t="s">
        <v>32</v>
      </c>
      <c r="E27" s="9" t="s">
        <v>9</v>
      </c>
      <c r="F27" s="169">
        <v>1</v>
      </c>
      <c r="G27" s="10">
        <v>186493318</v>
      </c>
      <c r="H27" s="11">
        <f t="shared" si="3"/>
        <v>186493318</v>
      </c>
      <c r="I27" s="133"/>
      <c r="J27" s="36" t="s">
        <v>9</v>
      </c>
      <c r="K27" s="169">
        <v>1</v>
      </c>
      <c r="L27" s="11">
        <f t="shared" si="0"/>
        <v>186493318</v>
      </c>
      <c r="O27" s="36" t="s">
        <v>9</v>
      </c>
      <c r="P27" s="169">
        <v>1</v>
      </c>
      <c r="Q27" s="11">
        <f t="shared" si="1"/>
        <v>186493318</v>
      </c>
      <c r="S27" s="36" t="s">
        <v>9</v>
      </c>
      <c r="T27" s="169">
        <v>1</v>
      </c>
      <c r="U27" s="11">
        <f t="shared" si="2"/>
        <v>186493318</v>
      </c>
    </row>
    <row r="28" spans="1:21" ht="41.4" x14ac:dyDescent="0.25">
      <c r="A28" s="131"/>
      <c r="B28" s="132"/>
      <c r="C28" s="7">
        <v>1.21</v>
      </c>
      <c r="D28" s="8" t="s">
        <v>33</v>
      </c>
      <c r="E28" s="9" t="s">
        <v>9</v>
      </c>
      <c r="F28" s="179">
        <v>1</v>
      </c>
      <c r="G28" s="10">
        <v>86426407</v>
      </c>
      <c r="H28" s="11">
        <f t="shared" si="3"/>
        <v>86426407</v>
      </c>
      <c r="I28" s="133"/>
      <c r="J28" s="36" t="s">
        <v>9</v>
      </c>
      <c r="K28" s="169">
        <v>1</v>
      </c>
      <c r="L28" s="11">
        <f t="shared" si="0"/>
        <v>86426407</v>
      </c>
      <c r="O28" s="36" t="s">
        <v>9</v>
      </c>
      <c r="P28" s="169">
        <v>1</v>
      </c>
      <c r="Q28" s="11">
        <f t="shared" si="1"/>
        <v>86426407</v>
      </c>
      <c r="S28" s="36" t="s">
        <v>9</v>
      </c>
      <c r="T28" s="169">
        <v>1</v>
      </c>
      <c r="U28" s="11">
        <f t="shared" si="2"/>
        <v>86426407</v>
      </c>
    </row>
    <row r="29" spans="1:21" ht="16.2" thickBot="1" x14ac:dyDescent="0.3">
      <c r="A29" s="131"/>
      <c r="B29" s="132"/>
      <c r="C29" s="15" t="s">
        <v>34</v>
      </c>
      <c r="D29" s="137"/>
      <c r="E29" s="137"/>
      <c r="F29" s="169"/>
      <c r="G29" s="137"/>
      <c r="H29" s="16">
        <f>SUM(H8:H28)</f>
        <v>508836928.69942993</v>
      </c>
      <c r="I29" s="133"/>
      <c r="J29" s="138"/>
      <c r="K29" s="169"/>
      <c r="L29" s="16">
        <f>SUM(L8:L28)</f>
        <v>713272553.65588009</v>
      </c>
      <c r="O29" s="138"/>
      <c r="P29" s="169"/>
      <c r="Q29" s="16">
        <f>SUM(Q8:Q28)</f>
        <v>731605143.55588007</v>
      </c>
      <c r="S29" s="138"/>
      <c r="T29" s="169"/>
      <c r="U29" s="16">
        <f>SUM(U8:U28)</f>
        <v>731605143.55588007</v>
      </c>
    </row>
    <row r="30" spans="1:21" ht="16.2" thickBot="1" x14ac:dyDescent="0.3">
      <c r="A30" s="131"/>
      <c r="B30" s="132"/>
      <c r="C30" s="4" t="s">
        <v>35</v>
      </c>
      <c r="D30" s="5"/>
      <c r="E30" s="5"/>
      <c r="F30" s="168"/>
      <c r="G30" s="5"/>
      <c r="H30" s="6"/>
      <c r="I30" s="133"/>
      <c r="J30" s="4"/>
      <c r="K30" s="168"/>
      <c r="L30" s="6"/>
      <c r="O30" s="4"/>
      <c r="P30" s="168"/>
      <c r="Q30" s="6"/>
      <c r="S30" s="4"/>
      <c r="T30" s="168"/>
      <c r="U30" s="6"/>
    </row>
    <row r="31" spans="1:21" ht="15.6" x14ac:dyDescent="0.25">
      <c r="A31" s="131"/>
      <c r="B31" s="132"/>
      <c r="C31" s="240">
        <v>2.1</v>
      </c>
      <c r="D31" s="8" t="s">
        <v>36</v>
      </c>
      <c r="E31" s="9" t="s">
        <v>7</v>
      </c>
      <c r="F31" s="180">
        <v>1223.8</v>
      </c>
      <c r="G31" s="10">
        <v>391469</v>
      </c>
      <c r="H31" s="11">
        <f>F31*G31</f>
        <v>479079762.19999999</v>
      </c>
      <c r="I31" s="133"/>
      <c r="J31" s="36" t="s">
        <v>7</v>
      </c>
      <c r="K31" s="127">
        <v>1392</v>
      </c>
      <c r="L31" s="11">
        <f t="shared" ref="L31:L42" si="4">+K31*G31</f>
        <v>544924848</v>
      </c>
      <c r="O31" s="36" t="s">
        <v>7</v>
      </c>
      <c r="P31" s="127">
        <v>1392</v>
      </c>
      <c r="Q31" s="11">
        <f t="shared" ref="Q31:Q42" si="5">+P31*G31</f>
        <v>544924848</v>
      </c>
      <c r="S31" s="36" t="s">
        <v>7</v>
      </c>
      <c r="T31" s="127">
        <v>1392</v>
      </c>
      <c r="U31" s="11">
        <f t="shared" ref="U31:U42" si="6">+T31*G31</f>
        <v>544924848</v>
      </c>
    </row>
    <row r="32" spans="1:21" ht="15.6" x14ac:dyDescent="0.25">
      <c r="A32" s="131"/>
      <c r="B32" s="132"/>
      <c r="C32" s="240">
        <v>2.2000000000000002</v>
      </c>
      <c r="D32" s="8" t="s">
        <v>37</v>
      </c>
      <c r="E32" s="9" t="s">
        <v>16</v>
      </c>
      <c r="F32" s="180">
        <v>291.58332447999993</v>
      </c>
      <c r="G32" s="10">
        <v>61989</v>
      </c>
      <c r="H32" s="11">
        <f t="shared" ref="H32:H42" si="7">F32*G32</f>
        <v>18074958.701190718</v>
      </c>
      <c r="I32" s="133"/>
      <c r="J32" s="36" t="s">
        <v>16</v>
      </c>
      <c r="K32" s="127">
        <v>1332.2199999999998</v>
      </c>
      <c r="L32" s="11">
        <f t="shared" si="4"/>
        <v>82582985.579999983</v>
      </c>
      <c r="O32" s="36" t="s">
        <v>16</v>
      </c>
      <c r="P32" s="127">
        <v>1332.22</v>
      </c>
      <c r="Q32" s="11">
        <f t="shared" si="5"/>
        <v>82582985.579999998</v>
      </c>
      <c r="S32" s="36" t="s">
        <v>16</v>
      </c>
      <c r="T32" s="127">
        <v>1332.22</v>
      </c>
      <c r="U32" s="11">
        <f t="shared" si="6"/>
        <v>82582985.579999998</v>
      </c>
    </row>
    <row r="33" spans="1:21" ht="29.4" customHeight="1" x14ac:dyDescent="0.25">
      <c r="A33" s="131"/>
      <c r="B33" s="132"/>
      <c r="C33" s="240">
        <v>2.2999999999999998</v>
      </c>
      <c r="D33" s="8" t="s">
        <v>38</v>
      </c>
      <c r="E33" s="9" t="s">
        <v>16</v>
      </c>
      <c r="F33" s="181">
        <v>497.01600000000002</v>
      </c>
      <c r="G33" s="12">
        <v>113706</v>
      </c>
      <c r="H33" s="13">
        <f t="shared" si="7"/>
        <v>56513701.296000004</v>
      </c>
      <c r="I33" s="133"/>
      <c r="J33" s="36" t="s">
        <v>16</v>
      </c>
      <c r="K33" s="127">
        <v>606.55999999999983</v>
      </c>
      <c r="L33" s="11">
        <f t="shared" si="4"/>
        <v>68969511.359999985</v>
      </c>
      <c r="O33" s="36" t="s">
        <v>16</v>
      </c>
      <c r="P33" s="134">
        <v>606.55999999999983</v>
      </c>
      <c r="Q33" s="11">
        <f t="shared" si="5"/>
        <v>68969511.359999985</v>
      </c>
      <c r="S33" s="36" t="s">
        <v>16</v>
      </c>
      <c r="T33" s="134">
        <v>606.55999999999983</v>
      </c>
      <c r="U33" s="11">
        <f t="shared" si="6"/>
        <v>68969511.359999985</v>
      </c>
    </row>
    <row r="34" spans="1:21" ht="27" customHeight="1" x14ac:dyDescent="0.25">
      <c r="A34" s="131"/>
      <c r="B34" s="132"/>
      <c r="C34" s="240">
        <v>2.4</v>
      </c>
      <c r="D34" s="8" t="s">
        <v>39</v>
      </c>
      <c r="E34" s="9" t="s">
        <v>14</v>
      </c>
      <c r="F34" s="182">
        <v>317.02513920000007</v>
      </c>
      <c r="G34" s="12">
        <v>109261</v>
      </c>
      <c r="H34" s="13">
        <f t="shared" si="7"/>
        <v>34638483.73413121</v>
      </c>
      <c r="I34" s="133"/>
      <c r="J34" s="36" t="s">
        <v>14</v>
      </c>
      <c r="K34" s="127">
        <v>327.34169999999995</v>
      </c>
      <c r="L34" s="11">
        <f t="shared" si="4"/>
        <v>35765681.483699992</v>
      </c>
      <c r="O34" s="36" t="s">
        <v>14</v>
      </c>
      <c r="P34" s="127">
        <v>338.27</v>
      </c>
      <c r="Q34" s="11">
        <f t="shared" si="5"/>
        <v>36959718.469999999</v>
      </c>
      <c r="S34" s="36" t="s">
        <v>14</v>
      </c>
      <c r="T34" s="127">
        <v>338.27</v>
      </c>
      <c r="U34" s="11">
        <f t="shared" si="6"/>
        <v>36959718.469999999</v>
      </c>
    </row>
    <row r="35" spans="1:21" ht="21.6" customHeight="1" x14ac:dyDescent="0.25">
      <c r="A35" s="131"/>
      <c r="B35" s="132"/>
      <c r="C35" s="240">
        <v>2.5</v>
      </c>
      <c r="D35" s="8" t="s">
        <v>40</v>
      </c>
      <c r="E35" s="9" t="s">
        <v>16</v>
      </c>
      <c r="F35" s="182">
        <v>163.01485939200001</v>
      </c>
      <c r="G35" s="12">
        <v>1347286</v>
      </c>
      <c r="H35" s="13">
        <f t="shared" si="7"/>
        <v>219627637.85081011</v>
      </c>
      <c r="I35" s="133"/>
      <c r="J35" s="36" t="s">
        <v>16</v>
      </c>
      <c r="K35" s="127">
        <v>174.92387895187969</v>
      </c>
      <c r="L35" s="11">
        <f t="shared" si="4"/>
        <v>235672493.17756218</v>
      </c>
      <c r="O35" s="36" t="s">
        <v>16</v>
      </c>
      <c r="P35" s="127">
        <v>174.92387895187969</v>
      </c>
      <c r="Q35" s="11">
        <f t="shared" si="5"/>
        <v>235672493.17756218</v>
      </c>
      <c r="S35" s="36" t="s">
        <v>16</v>
      </c>
      <c r="T35" s="127">
        <v>174.92387895187969</v>
      </c>
      <c r="U35" s="11">
        <f t="shared" si="6"/>
        <v>235672493.17756218</v>
      </c>
    </row>
    <row r="36" spans="1:21" ht="27" customHeight="1" x14ac:dyDescent="0.25">
      <c r="A36" s="131"/>
      <c r="B36" s="132"/>
      <c r="C36" s="7">
        <v>2.6</v>
      </c>
      <c r="D36" s="8" t="s">
        <v>41</v>
      </c>
      <c r="E36" s="9" t="s">
        <v>16</v>
      </c>
      <c r="F36" s="127">
        <v>120.44601920000001</v>
      </c>
      <c r="G36" s="12">
        <v>1347286</v>
      </c>
      <c r="H36" s="13">
        <f t="shared" si="7"/>
        <v>162275235.42389122</v>
      </c>
      <c r="I36" s="133"/>
      <c r="J36" s="36" t="s">
        <v>16</v>
      </c>
      <c r="K36" s="127">
        <v>140.70938999999998</v>
      </c>
      <c r="L36" s="11">
        <f t="shared" si="4"/>
        <v>189575791.21553999</v>
      </c>
      <c r="O36" s="36" t="s">
        <v>16</v>
      </c>
      <c r="P36" s="127">
        <v>143.57939000000002</v>
      </c>
      <c r="Q36" s="11">
        <f t="shared" si="5"/>
        <v>193442502.03554001</v>
      </c>
      <c r="S36" s="36" t="s">
        <v>16</v>
      </c>
      <c r="T36" s="127">
        <v>143.57939000000002</v>
      </c>
      <c r="U36" s="11">
        <f t="shared" si="6"/>
        <v>193442502.03554001</v>
      </c>
    </row>
    <row r="37" spans="1:21" ht="41.4" customHeight="1" x14ac:dyDescent="0.25">
      <c r="A37" s="131"/>
      <c r="B37" s="132"/>
      <c r="C37" s="240">
        <v>2.7</v>
      </c>
      <c r="D37" s="8" t="s">
        <v>42</v>
      </c>
      <c r="E37" s="9" t="s">
        <v>16</v>
      </c>
      <c r="F37" s="183">
        <v>87.82778399999998</v>
      </c>
      <c r="G37" s="12">
        <v>1534472</v>
      </c>
      <c r="H37" s="13">
        <f t="shared" si="7"/>
        <v>134769275.37004796</v>
      </c>
      <c r="I37" s="133"/>
      <c r="J37" s="36" t="s">
        <v>16</v>
      </c>
      <c r="K37" s="127">
        <v>69.353980000000007</v>
      </c>
      <c r="L37" s="11">
        <f t="shared" si="4"/>
        <v>106421740.39856002</v>
      </c>
      <c r="O37" s="36" t="s">
        <v>16</v>
      </c>
      <c r="P37" s="127">
        <v>69.353980000000007</v>
      </c>
      <c r="Q37" s="11">
        <f t="shared" si="5"/>
        <v>106421740.39856002</v>
      </c>
      <c r="S37" s="36" t="s">
        <v>16</v>
      </c>
      <c r="T37" s="127">
        <v>69.353980000000007</v>
      </c>
      <c r="U37" s="11">
        <f t="shared" si="6"/>
        <v>106421740.39856002</v>
      </c>
    </row>
    <row r="38" spans="1:21" ht="15.6" x14ac:dyDescent="0.25">
      <c r="A38" s="131"/>
      <c r="B38" s="132"/>
      <c r="C38" s="7">
        <v>2.8</v>
      </c>
      <c r="D38" s="8" t="s">
        <v>43</v>
      </c>
      <c r="E38" s="9" t="s">
        <v>44</v>
      </c>
      <c r="F38" s="127">
        <v>41652.381063555549</v>
      </c>
      <c r="G38" s="12">
        <v>12525</v>
      </c>
      <c r="H38" s="13">
        <f t="shared" si="7"/>
        <v>521696072.82103324</v>
      </c>
      <c r="I38" s="133"/>
      <c r="J38" s="36" t="s">
        <v>44</v>
      </c>
      <c r="K38" s="127">
        <v>42956.068416699964</v>
      </c>
      <c r="L38" s="11">
        <f t="shared" si="4"/>
        <v>538024756.91916704</v>
      </c>
      <c r="O38" s="36" t="s">
        <v>44</v>
      </c>
      <c r="P38" s="127">
        <v>46370.936416700002</v>
      </c>
      <c r="Q38" s="11">
        <f t="shared" si="5"/>
        <v>580795978.61916757</v>
      </c>
      <c r="S38" s="36" t="s">
        <v>44</v>
      </c>
      <c r="T38" s="127">
        <v>46370.936416700002</v>
      </c>
      <c r="U38" s="11">
        <f t="shared" si="6"/>
        <v>580795978.61916757</v>
      </c>
    </row>
    <row r="39" spans="1:21" ht="27.6" x14ac:dyDescent="0.25">
      <c r="A39" s="131"/>
      <c r="B39" s="132"/>
      <c r="C39" s="240">
        <v>2.9</v>
      </c>
      <c r="D39" s="8" t="s">
        <v>45</v>
      </c>
      <c r="E39" s="9" t="s">
        <v>16</v>
      </c>
      <c r="F39" s="127">
        <v>1870.8599915008003</v>
      </c>
      <c r="G39" s="12">
        <v>80935</v>
      </c>
      <c r="H39" s="13">
        <f t="shared" si="7"/>
        <v>151418053.41211727</v>
      </c>
      <c r="I39" s="133"/>
      <c r="J39" s="36" t="s">
        <v>16</v>
      </c>
      <c r="K39" s="127">
        <v>1516.8938789518795</v>
      </c>
      <c r="L39" s="11">
        <f t="shared" si="4"/>
        <v>122769806.09297037</v>
      </c>
      <c r="O39" s="36" t="s">
        <v>16</v>
      </c>
      <c r="P39" s="127">
        <v>1516.8942039518797</v>
      </c>
      <c r="Q39" s="11">
        <f t="shared" si="5"/>
        <v>122769832.39684539</v>
      </c>
      <c r="S39" s="36" t="s">
        <v>16</v>
      </c>
      <c r="T39" s="127">
        <v>1516.8942039518797</v>
      </c>
      <c r="U39" s="11">
        <f t="shared" si="6"/>
        <v>122769832.39684539</v>
      </c>
    </row>
    <row r="40" spans="1:21" ht="29.4" customHeight="1" x14ac:dyDescent="0.25">
      <c r="A40" s="131"/>
      <c r="B40" s="132"/>
      <c r="C40" s="241">
        <v>2.1</v>
      </c>
      <c r="D40" s="8" t="s">
        <v>46</v>
      </c>
      <c r="E40" s="9" t="s">
        <v>16</v>
      </c>
      <c r="F40" s="183">
        <v>708.3075</v>
      </c>
      <c r="G40" s="12">
        <v>113706</v>
      </c>
      <c r="H40" s="13">
        <f t="shared" si="7"/>
        <v>80538812.594999999</v>
      </c>
      <c r="I40" s="133"/>
      <c r="J40" s="36" t="s">
        <v>16</v>
      </c>
      <c r="K40" s="127">
        <v>998.84000000000037</v>
      </c>
      <c r="L40" s="11">
        <f t="shared" si="4"/>
        <v>113574101.04000004</v>
      </c>
      <c r="M40" s="139"/>
      <c r="O40" s="36" t="s">
        <v>16</v>
      </c>
      <c r="P40" s="127">
        <v>998.84000000000037</v>
      </c>
      <c r="Q40" s="11">
        <f t="shared" si="5"/>
        <v>113574101.04000004</v>
      </c>
      <c r="S40" s="36" t="s">
        <v>16</v>
      </c>
      <c r="T40" s="127">
        <v>998.84000000000037</v>
      </c>
      <c r="U40" s="11">
        <f t="shared" si="6"/>
        <v>113574101.04000004</v>
      </c>
    </row>
    <row r="41" spans="1:21" ht="29.4" customHeight="1" x14ac:dyDescent="0.25">
      <c r="A41" s="131"/>
      <c r="B41" s="132"/>
      <c r="C41" s="240">
        <v>2.11</v>
      </c>
      <c r="D41" s="8" t="s">
        <v>47</v>
      </c>
      <c r="E41" s="9" t="s">
        <v>16</v>
      </c>
      <c r="F41" s="127">
        <v>98.097285714285732</v>
      </c>
      <c r="G41" s="12">
        <v>61989</v>
      </c>
      <c r="H41" s="13">
        <f t="shared" si="7"/>
        <v>6080952.6441428587</v>
      </c>
      <c r="I41" s="133"/>
      <c r="J41" s="36" t="s">
        <v>16</v>
      </c>
      <c r="K41" s="127">
        <v>91.8185</v>
      </c>
      <c r="L41" s="11">
        <f t="shared" si="4"/>
        <v>5691736.9965000004</v>
      </c>
      <c r="O41" s="36" t="s">
        <v>16</v>
      </c>
      <c r="P41" s="127">
        <v>91.8185</v>
      </c>
      <c r="Q41" s="11">
        <f t="shared" si="5"/>
        <v>5691736.9965000004</v>
      </c>
      <c r="S41" s="36" t="s">
        <v>16</v>
      </c>
      <c r="T41" s="127">
        <v>91.8185</v>
      </c>
      <c r="U41" s="11">
        <f t="shared" si="6"/>
        <v>5691736.9965000004</v>
      </c>
    </row>
    <row r="42" spans="1:21" ht="27.6" x14ac:dyDescent="0.25">
      <c r="A42" s="131"/>
      <c r="B42" s="132"/>
      <c r="C42" s="240">
        <v>2.12</v>
      </c>
      <c r="D42" s="8" t="s">
        <v>48</v>
      </c>
      <c r="E42" s="9" t="s">
        <v>16</v>
      </c>
      <c r="F42" s="127">
        <v>34.775685714285714</v>
      </c>
      <c r="G42" s="12">
        <v>113706</v>
      </c>
      <c r="H42" s="13">
        <f t="shared" si="7"/>
        <v>3954204.1198285716</v>
      </c>
      <c r="I42" s="133"/>
      <c r="J42" s="36" t="s">
        <v>16</v>
      </c>
      <c r="K42" s="127">
        <v>18.565000000000001</v>
      </c>
      <c r="L42" s="11">
        <f t="shared" si="4"/>
        <v>2110951.89</v>
      </c>
      <c r="O42" s="36" t="s">
        <v>16</v>
      </c>
      <c r="P42" s="127">
        <v>18.565000000000001</v>
      </c>
      <c r="Q42" s="11">
        <f t="shared" si="5"/>
        <v>2110951.89</v>
      </c>
      <c r="S42" s="36" t="s">
        <v>16</v>
      </c>
      <c r="T42" s="127">
        <v>18.565000000000001</v>
      </c>
      <c r="U42" s="11">
        <f t="shared" si="6"/>
        <v>2110951.89</v>
      </c>
    </row>
    <row r="43" spans="1:21" ht="16.2" thickBot="1" x14ac:dyDescent="0.3">
      <c r="A43" s="131"/>
      <c r="B43" s="132"/>
      <c r="C43" s="15" t="s">
        <v>34</v>
      </c>
      <c r="D43" s="137"/>
      <c r="E43" s="137"/>
      <c r="F43" s="169"/>
      <c r="G43" s="137"/>
      <c r="H43" s="16">
        <f>SUM(H31:H42)</f>
        <v>1868667150.1681931</v>
      </c>
      <c r="I43" s="133"/>
      <c r="J43" s="138"/>
      <c r="K43" s="169"/>
      <c r="L43" s="16">
        <f>SUM(L31:L42)</f>
        <v>2046084404.1539996</v>
      </c>
      <c r="M43" s="140"/>
      <c r="O43" s="138"/>
      <c r="P43" s="169"/>
      <c r="Q43" s="16">
        <f>SUM(Q31:Q42)</f>
        <v>2093916399.9641755</v>
      </c>
      <c r="S43" s="138"/>
      <c r="T43" s="169"/>
      <c r="U43" s="16">
        <f>SUM(U31:U42)</f>
        <v>2093916399.9641755</v>
      </c>
    </row>
    <row r="44" spans="1:21" ht="16.2" thickBot="1" x14ac:dyDescent="0.3">
      <c r="A44" s="131"/>
      <c r="B44" s="132"/>
      <c r="C44" s="4" t="s">
        <v>49</v>
      </c>
      <c r="D44" s="5"/>
      <c r="E44" s="5"/>
      <c r="F44" s="168"/>
      <c r="G44" s="5"/>
      <c r="H44" s="6"/>
      <c r="I44" s="133"/>
      <c r="J44" s="4"/>
      <c r="K44" s="168"/>
      <c r="L44" s="6"/>
      <c r="O44" s="4"/>
      <c r="P44" s="168"/>
      <c r="Q44" s="6"/>
      <c r="S44" s="4"/>
      <c r="T44" s="168"/>
      <c r="U44" s="6"/>
    </row>
    <row r="45" spans="1:21" ht="31.2" customHeight="1" x14ac:dyDescent="0.25">
      <c r="A45" s="131"/>
      <c r="B45" s="132"/>
      <c r="C45" s="240">
        <v>3.1</v>
      </c>
      <c r="D45" s="8" t="s">
        <v>50</v>
      </c>
      <c r="E45" s="9" t="s">
        <v>16</v>
      </c>
      <c r="F45" s="169">
        <v>19.652203364000002</v>
      </c>
      <c r="G45" s="10">
        <v>1764831</v>
      </c>
      <c r="H45" s="11">
        <f>F45*G45</f>
        <v>34682817.715091489</v>
      </c>
      <c r="I45" s="133"/>
      <c r="J45" s="36" t="s">
        <v>16</v>
      </c>
      <c r="K45" s="127">
        <v>22.322362380893537</v>
      </c>
      <c r="L45" s="11">
        <f t="shared" ref="L45:L69" si="8">+K45*G45</f>
        <v>39395197.123034723</v>
      </c>
      <c r="O45" s="36" t="s">
        <v>16</v>
      </c>
      <c r="P45" s="127">
        <v>22.32</v>
      </c>
      <c r="Q45" s="11">
        <f t="shared" ref="Q45:Q69" si="9">+P45*G45</f>
        <v>39391027.920000002</v>
      </c>
      <c r="S45" s="36" t="s">
        <v>16</v>
      </c>
      <c r="T45" s="127">
        <v>22.32</v>
      </c>
      <c r="U45" s="11">
        <f t="shared" ref="U45:U69" si="10">+T45*G45</f>
        <v>39391027.920000002</v>
      </c>
    </row>
    <row r="46" spans="1:21" ht="27.6" x14ac:dyDescent="0.25">
      <c r="A46" s="131"/>
      <c r="B46" s="132"/>
      <c r="C46" s="240">
        <v>3.2</v>
      </c>
      <c r="D46" s="8" t="s">
        <v>51</v>
      </c>
      <c r="E46" s="9" t="s">
        <v>16</v>
      </c>
      <c r="F46" s="169">
        <v>94.53402920000002</v>
      </c>
      <c r="G46" s="10">
        <v>1551832</v>
      </c>
      <c r="H46" s="11">
        <f t="shared" ref="H46:H69" si="11">F46*G46</f>
        <v>146700931.60149443</v>
      </c>
      <c r="I46" s="133"/>
      <c r="J46" s="36" t="s">
        <v>16</v>
      </c>
      <c r="K46" s="127">
        <v>68.967190000000002</v>
      </c>
      <c r="L46" s="11">
        <f t="shared" si="8"/>
        <v>107025492.39208001</v>
      </c>
      <c r="O46" s="36" t="s">
        <v>16</v>
      </c>
      <c r="P46" s="127">
        <v>68.967190000000002</v>
      </c>
      <c r="Q46" s="11">
        <f t="shared" si="9"/>
        <v>107025492.39208001</v>
      </c>
      <c r="S46" s="36" t="s">
        <v>16</v>
      </c>
      <c r="T46" s="127">
        <v>68.967190000000002</v>
      </c>
      <c r="U46" s="11">
        <f t="shared" si="10"/>
        <v>107025492.39208001</v>
      </c>
    </row>
    <row r="47" spans="1:21" ht="55.2" customHeight="1" x14ac:dyDescent="0.25">
      <c r="A47" s="131"/>
      <c r="B47" s="132"/>
      <c r="C47" s="240">
        <v>3.3</v>
      </c>
      <c r="D47" s="8" t="s">
        <v>52</v>
      </c>
      <c r="E47" s="9" t="s">
        <v>16</v>
      </c>
      <c r="F47" s="179">
        <v>18.060043364000002</v>
      </c>
      <c r="G47" s="10">
        <v>1926745</v>
      </c>
      <c r="H47" s="11">
        <f t="shared" si="11"/>
        <v>34797098.251370184</v>
      </c>
      <c r="I47" s="133"/>
      <c r="J47" s="36" t="s">
        <v>16</v>
      </c>
      <c r="K47" s="127">
        <v>15.98050000000001</v>
      </c>
      <c r="L47" s="11">
        <f t="shared" si="8"/>
        <v>30790348.472500019</v>
      </c>
      <c r="O47" s="36" t="s">
        <v>16</v>
      </c>
      <c r="P47" s="127">
        <v>15.98</v>
      </c>
      <c r="Q47" s="11">
        <f t="shared" si="9"/>
        <v>30789385.100000001</v>
      </c>
      <c r="S47" s="36" t="s">
        <v>16</v>
      </c>
      <c r="T47" s="127">
        <v>15.98</v>
      </c>
      <c r="U47" s="11">
        <f t="shared" si="10"/>
        <v>30789385.100000001</v>
      </c>
    </row>
    <row r="48" spans="1:21" ht="55.2" customHeight="1" x14ac:dyDescent="0.25">
      <c r="A48" s="131"/>
      <c r="B48" s="132"/>
      <c r="C48" s="240">
        <v>3.4</v>
      </c>
      <c r="D48" s="8" t="s">
        <v>53</v>
      </c>
      <c r="E48" s="9" t="s">
        <v>16</v>
      </c>
      <c r="F48" s="169">
        <v>169.209158</v>
      </c>
      <c r="G48" s="10">
        <v>1741231</v>
      </c>
      <c r="H48" s="11">
        <f t="shared" si="11"/>
        <v>294632231.393498</v>
      </c>
      <c r="I48" s="133"/>
      <c r="J48" s="36" t="s">
        <v>16</v>
      </c>
      <c r="K48" s="127">
        <v>173.07407499999999</v>
      </c>
      <c r="L48" s="11">
        <f t="shared" si="8"/>
        <v>301361944.68632501</v>
      </c>
      <c r="O48" s="36" t="s">
        <v>16</v>
      </c>
      <c r="P48" s="127">
        <v>173.07407499999999</v>
      </c>
      <c r="Q48" s="11">
        <f t="shared" si="9"/>
        <v>301361944.68632501</v>
      </c>
      <c r="S48" s="36" t="s">
        <v>16</v>
      </c>
      <c r="T48" s="127">
        <v>173.07407499999999</v>
      </c>
      <c r="U48" s="11">
        <f t="shared" si="10"/>
        <v>301361944.68632501</v>
      </c>
    </row>
    <row r="49" spans="1:21" ht="27.6" x14ac:dyDescent="0.25">
      <c r="A49" s="131"/>
      <c r="B49" s="132"/>
      <c r="C49" s="240">
        <v>3.5</v>
      </c>
      <c r="D49" s="8" t="s">
        <v>54</v>
      </c>
      <c r="E49" s="9" t="s">
        <v>16</v>
      </c>
      <c r="F49" s="169">
        <v>18.060043364000002</v>
      </c>
      <c r="G49" s="10">
        <v>2108610</v>
      </c>
      <c r="H49" s="11">
        <f t="shared" si="11"/>
        <v>38081588.037764043</v>
      </c>
      <c r="I49" s="133"/>
      <c r="J49" s="36" t="s">
        <v>16</v>
      </c>
      <c r="K49" s="127">
        <v>17.530500000000004</v>
      </c>
      <c r="L49" s="11">
        <f t="shared" si="8"/>
        <v>36964987.605000004</v>
      </c>
      <c r="O49" s="36" t="s">
        <v>16</v>
      </c>
      <c r="P49" s="170">
        <v>17.530500000000004</v>
      </c>
      <c r="Q49" s="11">
        <f t="shared" si="9"/>
        <v>36964987.605000004</v>
      </c>
      <c r="S49" s="36" t="s">
        <v>16</v>
      </c>
      <c r="T49" s="127">
        <v>17.530500000000004</v>
      </c>
      <c r="U49" s="11">
        <f t="shared" si="10"/>
        <v>36964987.605000004</v>
      </c>
    </row>
    <row r="50" spans="1:21" ht="27.6" x14ac:dyDescent="0.25">
      <c r="A50" s="131"/>
      <c r="B50" s="132"/>
      <c r="C50" s="240">
        <v>3.6</v>
      </c>
      <c r="D50" s="8" t="s">
        <v>55</v>
      </c>
      <c r="E50" s="9" t="s">
        <v>16</v>
      </c>
      <c r="F50" s="169">
        <v>154.6078952</v>
      </c>
      <c r="G50" s="10">
        <v>1953179</v>
      </c>
      <c r="H50" s="11">
        <f t="shared" si="11"/>
        <v>301976894.13884079</v>
      </c>
      <c r="I50" s="133"/>
      <c r="J50" s="36" t="s">
        <v>16</v>
      </c>
      <c r="K50" s="127">
        <v>133.12692399999997</v>
      </c>
      <c r="L50" s="11">
        <f t="shared" si="8"/>
        <v>260020712.29139596</v>
      </c>
      <c r="O50" s="36" t="s">
        <v>16</v>
      </c>
      <c r="P50" s="170">
        <v>133.12692399999997</v>
      </c>
      <c r="Q50" s="11">
        <f t="shared" si="9"/>
        <v>260020712.29139596</v>
      </c>
      <c r="S50" s="36" t="s">
        <v>16</v>
      </c>
      <c r="T50" s="127">
        <v>133.12692399999997</v>
      </c>
      <c r="U50" s="11">
        <f t="shared" si="10"/>
        <v>260020712.29139596</v>
      </c>
    </row>
    <row r="51" spans="1:21" ht="27.6" x14ac:dyDescent="0.25">
      <c r="A51" s="131"/>
      <c r="B51" s="132"/>
      <c r="C51" s="240">
        <v>3.7</v>
      </c>
      <c r="D51" s="8" t="s">
        <v>56</v>
      </c>
      <c r="E51" s="9" t="s">
        <v>16</v>
      </c>
      <c r="F51" s="179">
        <v>18.060043364000002</v>
      </c>
      <c r="G51" s="10">
        <v>2308662</v>
      </c>
      <c r="H51" s="11">
        <f t="shared" si="11"/>
        <v>41694535.83281897</v>
      </c>
      <c r="I51" s="133"/>
      <c r="J51" s="36" t="s">
        <v>16</v>
      </c>
      <c r="K51" s="127">
        <v>16.042500000000008</v>
      </c>
      <c r="L51" s="11">
        <f t="shared" si="8"/>
        <v>37036710.13500002</v>
      </c>
      <c r="O51" s="36" t="s">
        <v>16</v>
      </c>
      <c r="P51" s="127">
        <v>16.042500000000008</v>
      </c>
      <c r="Q51" s="11">
        <f t="shared" si="9"/>
        <v>37036710.13500002</v>
      </c>
      <c r="S51" s="36" t="s">
        <v>16</v>
      </c>
      <c r="T51" s="127">
        <v>16.042500000000008</v>
      </c>
      <c r="U51" s="11">
        <f t="shared" si="10"/>
        <v>37036710.13500002</v>
      </c>
    </row>
    <row r="52" spans="1:21" ht="27.6" x14ac:dyDescent="0.25">
      <c r="A52" s="131"/>
      <c r="B52" s="132"/>
      <c r="C52" s="240">
        <v>3.8</v>
      </c>
      <c r="D52" s="8" t="s">
        <v>57</v>
      </c>
      <c r="E52" s="9" t="s">
        <v>16</v>
      </c>
      <c r="F52" s="169">
        <v>169.1249062</v>
      </c>
      <c r="G52" s="10">
        <v>2191910</v>
      </c>
      <c r="H52" s="11">
        <f t="shared" si="11"/>
        <v>370706573.14884198</v>
      </c>
      <c r="I52" s="133"/>
      <c r="J52" s="36" t="s">
        <v>16</v>
      </c>
      <c r="K52" s="127">
        <v>167.67579999999998</v>
      </c>
      <c r="L52" s="11">
        <f t="shared" si="8"/>
        <v>367530262.77799994</v>
      </c>
      <c r="O52" s="36" t="s">
        <v>16</v>
      </c>
      <c r="P52" s="127">
        <v>166.66</v>
      </c>
      <c r="Q52" s="11">
        <f t="shared" si="9"/>
        <v>365303720.59999996</v>
      </c>
      <c r="S52" s="36" t="s">
        <v>16</v>
      </c>
      <c r="T52" s="127">
        <v>166.66</v>
      </c>
      <c r="U52" s="11">
        <f t="shared" si="10"/>
        <v>365303720.59999996</v>
      </c>
    </row>
    <row r="53" spans="1:21" ht="27.6" x14ac:dyDescent="0.25">
      <c r="A53" s="131"/>
      <c r="B53" s="132"/>
      <c r="C53" s="240">
        <v>3.9</v>
      </c>
      <c r="D53" s="8" t="s">
        <v>58</v>
      </c>
      <c r="E53" s="9" t="s">
        <v>16</v>
      </c>
      <c r="F53" s="169">
        <v>95.648113200000012</v>
      </c>
      <c r="G53" s="10">
        <v>2386659</v>
      </c>
      <c r="H53" s="11">
        <f t="shared" si="11"/>
        <v>228279430.20179883</v>
      </c>
      <c r="I53" s="133"/>
      <c r="J53" s="36" t="s">
        <v>16</v>
      </c>
      <c r="K53" s="127">
        <v>86.889499999999998</v>
      </c>
      <c r="L53" s="11">
        <f t="shared" si="8"/>
        <v>207375607.1805</v>
      </c>
      <c r="O53" s="36" t="s">
        <v>16</v>
      </c>
      <c r="P53" s="127">
        <v>99.17</v>
      </c>
      <c r="Q53" s="11">
        <f t="shared" si="9"/>
        <v>236684973.03</v>
      </c>
      <c r="S53" s="36" t="s">
        <v>16</v>
      </c>
      <c r="T53" s="127">
        <v>99.17</v>
      </c>
      <c r="U53" s="11">
        <f t="shared" si="10"/>
        <v>236684973.03</v>
      </c>
    </row>
    <row r="54" spans="1:21" ht="15.6" x14ac:dyDescent="0.25">
      <c r="A54" s="131"/>
      <c r="B54" s="132"/>
      <c r="C54" s="14">
        <v>3.1</v>
      </c>
      <c r="D54" s="8" t="s">
        <v>43</v>
      </c>
      <c r="E54" s="9" t="s">
        <v>44</v>
      </c>
      <c r="F54" s="179">
        <v>98492.166997689812</v>
      </c>
      <c r="G54" s="10">
        <v>12525</v>
      </c>
      <c r="H54" s="11">
        <f t="shared" si="11"/>
        <v>1233614391.646065</v>
      </c>
      <c r="I54" s="133"/>
      <c r="J54" s="36" t="s">
        <v>44</v>
      </c>
      <c r="K54" s="127">
        <v>122218.45301911113</v>
      </c>
      <c r="L54" s="11">
        <f t="shared" si="8"/>
        <v>1530786124.0643668</v>
      </c>
      <c r="M54" s="141"/>
      <c r="O54" s="36" t="s">
        <v>44</v>
      </c>
      <c r="P54" s="127">
        <v>152625.91</v>
      </c>
      <c r="Q54" s="11">
        <f t="shared" si="9"/>
        <v>1911639522.75</v>
      </c>
      <c r="S54" s="36" t="s">
        <v>44</v>
      </c>
      <c r="T54" s="127">
        <v>152625.91</v>
      </c>
      <c r="U54" s="11">
        <f t="shared" si="10"/>
        <v>1911639522.75</v>
      </c>
    </row>
    <row r="55" spans="1:21" ht="29.4" customHeight="1" x14ac:dyDescent="0.25">
      <c r="A55" s="131"/>
      <c r="B55" s="132"/>
      <c r="C55" s="7">
        <v>3.11</v>
      </c>
      <c r="D55" s="8" t="s">
        <v>59</v>
      </c>
      <c r="E55" s="9" t="s">
        <v>14</v>
      </c>
      <c r="F55" s="169">
        <v>690.3</v>
      </c>
      <c r="G55" s="10">
        <v>260681</v>
      </c>
      <c r="H55" s="11">
        <f t="shared" si="11"/>
        <v>179948094.29999998</v>
      </c>
      <c r="I55" s="133"/>
      <c r="J55" s="36" t="s">
        <v>14</v>
      </c>
      <c r="K55" s="127">
        <v>664.48410512149076</v>
      </c>
      <c r="L55" s="11">
        <f t="shared" si="8"/>
        <v>173218381.00717533</v>
      </c>
      <c r="O55" s="36" t="s">
        <v>14</v>
      </c>
      <c r="P55" s="127">
        <v>382.78999999999996</v>
      </c>
      <c r="Q55" s="11">
        <f t="shared" si="9"/>
        <v>99786079.989999995</v>
      </c>
      <c r="S55" s="36" t="s">
        <v>14</v>
      </c>
      <c r="T55" s="127">
        <v>382.78999999999996</v>
      </c>
      <c r="U55" s="11">
        <f t="shared" si="10"/>
        <v>99786079.989999995</v>
      </c>
    </row>
    <row r="56" spans="1:21" ht="27.6" x14ac:dyDescent="0.25">
      <c r="A56" s="131"/>
      <c r="B56" s="132"/>
      <c r="C56" s="240">
        <v>3.12</v>
      </c>
      <c r="D56" s="8" t="s">
        <v>60</v>
      </c>
      <c r="E56" s="9" t="s">
        <v>14</v>
      </c>
      <c r="F56" s="169">
        <v>2034.67</v>
      </c>
      <c r="G56" s="10">
        <v>320838</v>
      </c>
      <c r="H56" s="11">
        <f t="shared" si="11"/>
        <v>652799453.46000004</v>
      </c>
      <c r="I56" s="133"/>
      <c r="J56" s="36" t="s">
        <v>14</v>
      </c>
      <c r="K56" s="127">
        <v>2034.67</v>
      </c>
      <c r="L56" s="11">
        <f t="shared" si="8"/>
        <v>652799453.46000004</v>
      </c>
      <c r="O56" s="36" t="s">
        <v>14</v>
      </c>
      <c r="P56" s="170">
        <v>2098.12</v>
      </c>
      <c r="Q56" s="11">
        <f t="shared" si="9"/>
        <v>673156624.55999994</v>
      </c>
      <c r="S56" s="36" t="s">
        <v>14</v>
      </c>
      <c r="T56" s="127">
        <v>2098.12</v>
      </c>
      <c r="U56" s="11">
        <f t="shared" si="10"/>
        <v>673156624.55999994</v>
      </c>
    </row>
    <row r="57" spans="1:21" ht="15.6" x14ac:dyDescent="0.25">
      <c r="A57" s="131"/>
      <c r="B57" s="132"/>
      <c r="C57" s="7">
        <v>3.13</v>
      </c>
      <c r="D57" s="8" t="s">
        <v>61</v>
      </c>
      <c r="E57" s="9" t="s">
        <v>16</v>
      </c>
      <c r="F57" s="179">
        <v>18.333399999999997</v>
      </c>
      <c r="G57" s="10">
        <v>2669998</v>
      </c>
      <c r="H57" s="11">
        <f t="shared" si="11"/>
        <v>48950141.333199993</v>
      </c>
      <c r="I57" s="133"/>
      <c r="J57" s="36" t="s">
        <v>16</v>
      </c>
      <c r="K57" s="127">
        <v>19.131615</v>
      </c>
      <c r="L57" s="11">
        <f t="shared" si="8"/>
        <v>51081373.786770001</v>
      </c>
      <c r="O57" s="36" t="s">
        <v>16</v>
      </c>
      <c r="P57" s="127">
        <v>17.61</v>
      </c>
      <c r="Q57" s="11">
        <f t="shared" si="9"/>
        <v>47018664.780000001</v>
      </c>
      <c r="S57" s="36" t="s">
        <v>16</v>
      </c>
      <c r="T57" s="127">
        <v>17.61</v>
      </c>
      <c r="U57" s="11">
        <f t="shared" si="10"/>
        <v>47018664.780000001</v>
      </c>
    </row>
    <row r="58" spans="1:21" ht="15.6" x14ac:dyDescent="0.25">
      <c r="A58" s="131"/>
      <c r="B58" s="132"/>
      <c r="C58" s="14">
        <v>3.14</v>
      </c>
      <c r="D58" s="8" t="s">
        <v>62</v>
      </c>
      <c r="E58" s="9" t="s">
        <v>44</v>
      </c>
      <c r="F58" s="169">
        <v>1752.4181215746908</v>
      </c>
      <c r="G58" s="10">
        <v>12525</v>
      </c>
      <c r="H58" s="11">
        <f t="shared" si="11"/>
        <v>21949036.972723003</v>
      </c>
      <c r="I58" s="133"/>
      <c r="J58" s="36" t="s">
        <v>44</v>
      </c>
      <c r="K58" s="127">
        <v>3340.8724999999995</v>
      </c>
      <c r="L58" s="11">
        <f t="shared" si="8"/>
        <v>41844428.062499993</v>
      </c>
      <c r="O58" s="36" t="s">
        <v>44</v>
      </c>
      <c r="P58" s="127">
        <v>2170.2199999999998</v>
      </c>
      <c r="Q58" s="11">
        <f t="shared" si="9"/>
        <v>27182005.499999996</v>
      </c>
      <c r="S58" s="36" t="s">
        <v>44</v>
      </c>
      <c r="T58" s="127">
        <v>2170.2199999999998</v>
      </c>
      <c r="U58" s="11">
        <f t="shared" si="10"/>
        <v>27182005.499999996</v>
      </c>
    </row>
    <row r="59" spans="1:21" ht="46.2" customHeight="1" x14ac:dyDescent="0.25">
      <c r="A59" s="131"/>
      <c r="B59" s="132"/>
      <c r="C59" s="240">
        <v>3.15</v>
      </c>
      <c r="D59" s="8" t="s">
        <v>63</v>
      </c>
      <c r="E59" s="9" t="s">
        <v>44</v>
      </c>
      <c r="F59" s="169">
        <v>10202.920000000002</v>
      </c>
      <c r="G59" s="10">
        <v>30697</v>
      </c>
      <c r="H59" s="11">
        <f t="shared" si="11"/>
        <v>313199035.24000007</v>
      </c>
      <c r="I59" s="133"/>
      <c r="J59" s="36" t="s">
        <v>44</v>
      </c>
      <c r="K59" s="127">
        <v>10202.920000000002</v>
      </c>
      <c r="L59" s="11">
        <f t="shared" si="8"/>
        <v>313199035.24000007</v>
      </c>
      <c r="O59" s="36" t="s">
        <v>44</v>
      </c>
      <c r="P59" s="127">
        <v>14882.01</v>
      </c>
      <c r="Q59" s="11">
        <f t="shared" si="9"/>
        <v>456833060.97000003</v>
      </c>
      <c r="S59" s="36" t="s">
        <v>44</v>
      </c>
      <c r="T59" s="127">
        <v>14882.01</v>
      </c>
      <c r="U59" s="11">
        <f t="shared" si="10"/>
        <v>456833060.97000003</v>
      </c>
    </row>
    <row r="60" spans="1:21" ht="41.4" x14ac:dyDescent="0.25">
      <c r="A60" s="131"/>
      <c r="B60" s="132"/>
      <c r="C60" s="14">
        <v>3.16</v>
      </c>
      <c r="D60" s="8" t="s">
        <v>64</v>
      </c>
      <c r="E60" s="9" t="s">
        <v>14</v>
      </c>
      <c r="F60" s="179">
        <v>43.199999999999996</v>
      </c>
      <c r="G60" s="10">
        <v>506907</v>
      </c>
      <c r="H60" s="11">
        <f t="shared" si="11"/>
        <v>21898382.399999999</v>
      </c>
      <c r="I60" s="133"/>
      <c r="J60" s="36" t="s">
        <v>14</v>
      </c>
      <c r="K60" s="127">
        <v>43.199999999999996</v>
      </c>
      <c r="L60" s="11">
        <f t="shared" si="8"/>
        <v>21898382.399999999</v>
      </c>
      <c r="O60" s="36" t="s">
        <v>14</v>
      </c>
      <c r="P60" s="127">
        <v>43.199999999999996</v>
      </c>
      <c r="Q60" s="11">
        <f t="shared" si="9"/>
        <v>21898382.399999999</v>
      </c>
      <c r="S60" s="36" t="s">
        <v>14</v>
      </c>
      <c r="T60" s="127">
        <v>43.199999999999996</v>
      </c>
      <c r="U60" s="11">
        <f t="shared" si="10"/>
        <v>21898382.399999999</v>
      </c>
    </row>
    <row r="61" spans="1:21" ht="27.6" x14ac:dyDescent="0.25">
      <c r="A61" s="131"/>
      <c r="B61" s="132"/>
      <c r="C61" s="7">
        <v>3.17</v>
      </c>
      <c r="D61" s="8" t="s">
        <v>65</v>
      </c>
      <c r="E61" s="9" t="s">
        <v>7</v>
      </c>
      <c r="F61" s="169">
        <v>192</v>
      </c>
      <c r="G61" s="10">
        <v>2018389</v>
      </c>
      <c r="H61" s="11">
        <f t="shared" si="11"/>
        <v>387530688</v>
      </c>
      <c r="I61" s="133"/>
      <c r="J61" s="36" t="s">
        <v>7</v>
      </c>
      <c r="K61" s="127">
        <v>192</v>
      </c>
      <c r="L61" s="11">
        <f t="shared" si="8"/>
        <v>387530688</v>
      </c>
      <c r="O61" s="36" t="s">
        <v>7</v>
      </c>
      <c r="P61" s="127">
        <v>0</v>
      </c>
      <c r="Q61" s="11">
        <f t="shared" si="9"/>
        <v>0</v>
      </c>
      <c r="S61" s="36" t="s">
        <v>7</v>
      </c>
      <c r="T61" s="127">
        <v>0</v>
      </c>
      <c r="U61" s="11">
        <f t="shared" si="10"/>
        <v>0</v>
      </c>
    </row>
    <row r="62" spans="1:21" ht="15.6" x14ac:dyDescent="0.25">
      <c r="A62" s="131"/>
      <c r="B62" s="132"/>
      <c r="C62" s="14">
        <v>3.18</v>
      </c>
      <c r="D62" s="8" t="s">
        <v>66</v>
      </c>
      <c r="E62" s="9" t="s">
        <v>16</v>
      </c>
      <c r="F62" s="169">
        <v>30.914999999999999</v>
      </c>
      <c r="G62" s="10">
        <v>1923530</v>
      </c>
      <c r="H62" s="11">
        <f t="shared" si="11"/>
        <v>59465929.949999996</v>
      </c>
      <c r="I62" s="133"/>
      <c r="J62" s="36" t="s">
        <v>16</v>
      </c>
      <c r="K62" s="127">
        <v>30.914999999999999</v>
      </c>
      <c r="L62" s="11">
        <f t="shared" si="8"/>
        <v>59465929.949999996</v>
      </c>
      <c r="O62" s="36" t="s">
        <v>16</v>
      </c>
      <c r="P62" s="127">
        <v>0</v>
      </c>
      <c r="Q62" s="11">
        <f t="shared" si="9"/>
        <v>0</v>
      </c>
      <c r="S62" s="36" t="s">
        <v>16</v>
      </c>
      <c r="T62" s="127">
        <v>0</v>
      </c>
      <c r="U62" s="11">
        <f t="shared" si="10"/>
        <v>0</v>
      </c>
    </row>
    <row r="63" spans="1:21" ht="15.6" x14ac:dyDescent="0.25">
      <c r="A63" s="131"/>
      <c r="B63" s="132"/>
      <c r="C63" s="7">
        <v>3.19</v>
      </c>
      <c r="D63" s="8" t="s">
        <v>67</v>
      </c>
      <c r="E63" s="9" t="s">
        <v>44</v>
      </c>
      <c r="F63" s="179">
        <v>6448.5271462500014</v>
      </c>
      <c r="G63" s="10">
        <v>12525</v>
      </c>
      <c r="H63" s="11">
        <f t="shared" si="11"/>
        <v>80767802.506781265</v>
      </c>
      <c r="I63" s="133"/>
      <c r="J63" s="36" t="s">
        <v>44</v>
      </c>
      <c r="K63" s="127">
        <v>6448.5271462500014</v>
      </c>
      <c r="L63" s="11">
        <f t="shared" si="8"/>
        <v>80767802.506781265</v>
      </c>
      <c r="O63" s="36" t="s">
        <v>44</v>
      </c>
      <c r="P63" s="127">
        <v>0</v>
      </c>
      <c r="Q63" s="11">
        <f t="shared" si="9"/>
        <v>0</v>
      </c>
      <c r="S63" s="36" t="s">
        <v>44</v>
      </c>
      <c r="T63" s="127">
        <v>0</v>
      </c>
      <c r="U63" s="11">
        <f t="shared" si="10"/>
        <v>0</v>
      </c>
    </row>
    <row r="64" spans="1:21" ht="37.5" customHeight="1" x14ac:dyDescent="0.25">
      <c r="A64" s="131"/>
      <c r="B64" s="132"/>
      <c r="C64" s="14">
        <v>3.2</v>
      </c>
      <c r="D64" s="8" t="s">
        <v>68</v>
      </c>
      <c r="E64" s="9" t="s">
        <v>16</v>
      </c>
      <c r="F64" s="169">
        <v>8</v>
      </c>
      <c r="G64" s="10">
        <v>851918</v>
      </c>
      <c r="H64" s="11">
        <f t="shared" si="11"/>
        <v>6815344</v>
      </c>
      <c r="I64" s="133"/>
      <c r="J64" s="36" t="s">
        <v>16</v>
      </c>
      <c r="K64" s="127">
        <v>8</v>
      </c>
      <c r="L64" s="11">
        <f t="shared" si="8"/>
        <v>6815344</v>
      </c>
      <c r="O64" s="36" t="s">
        <v>16</v>
      </c>
      <c r="P64" s="127">
        <v>0</v>
      </c>
      <c r="Q64" s="11">
        <f t="shared" si="9"/>
        <v>0</v>
      </c>
      <c r="S64" s="36" t="s">
        <v>16</v>
      </c>
      <c r="T64" s="127">
        <v>0</v>
      </c>
      <c r="U64" s="11">
        <f t="shared" si="10"/>
        <v>0</v>
      </c>
    </row>
    <row r="65" spans="1:21" ht="41.4" x14ac:dyDescent="0.25">
      <c r="A65" s="131"/>
      <c r="B65" s="132"/>
      <c r="C65" s="7">
        <v>3.21</v>
      </c>
      <c r="D65" s="8" t="s">
        <v>69</v>
      </c>
      <c r="E65" s="9" t="s">
        <v>16</v>
      </c>
      <c r="F65" s="169">
        <v>53.351999999999997</v>
      </c>
      <c r="G65" s="10">
        <v>1768433</v>
      </c>
      <c r="H65" s="11">
        <f t="shared" si="11"/>
        <v>94349437.415999994</v>
      </c>
      <c r="I65" s="133"/>
      <c r="J65" s="36" t="s">
        <v>16</v>
      </c>
      <c r="K65" s="127">
        <v>20.135249999999999</v>
      </c>
      <c r="L65" s="11">
        <f t="shared" si="8"/>
        <v>35607840.563249998</v>
      </c>
      <c r="O65" s="36" t="s">
        <v>16</v>
      </c>
      <c r="P65" s="127">
        <v>20.135249999999999</v>
      </c>
      <c r="Q65" s="11">
        <f t="shared" si="9"/>
        <v>35607840.563249998</v>
      </c>
      <c r="S65" s="36" t="s">
        <v>16</v>
      </c>
      <c r="T65" s="127">
        <v>20.135249999999999</v>
      </c>
      <c r="U65" s="11">
        <f t="shared" si="10"/>
        <v>35607840.563249998</v>
      </c>
    </row>
    <row r="66" spans="1:21" ht="41.4" x14ac:dyDescent="0.25">
      <c r="A66" s="131"/>
      <c r="B66" s="132"/>
      <c r="C66" s="7">
        <v>3.22</v>
      </c>
      <c r="D66" s="8" t="s">
        <v>70</v>
      </c>
      <c r="E66" s="9" t="s">
        <v>44</v>
      </c>
      <c r="F66" s="179">
        <v>5825.5048800000004</v>
      </c>
      <c r="G66" s="10">
        <v>12525</v>
      </c>
      <c r="H66" s="11">
        <f t="shared" si="11"/>
        <v>72964448.622000009</v>
      </c>
      <c r="I66" s="133"/>
      <c r="J66" s="36" t="s">
        <v>44</v>
      </c>
      <c r="K66" s="127">
        <v>1922.6168</v>
      </c>
      <c r="L66" s="11">
        <f t="shared" si="8"/>
        <v>24080775.420000002</v>
      </c>
      <c r="O66" s="36" t="s">
        <v>44</v>
      </c>
      <c r="P66" s="127">
        <v>1922.6168</v>
      </c>
      <c r="Q66" s="11">
        <f t="shared" si="9"/>
        <v>24080775.420000002</v>
      </c>
      <c r="S66" s="36" t="s">
        <v>44</v>
      </c>
      <c r="T66" s="127">
        <v>1922.6168</v>
      </c>
      <c r="U66" s="11">
        <f t="shared" si="10"/>
        <v>24080775.420000002</v>
      </c>
    </row>
    <row r="67" spans="1:21" ht="33.75" customHeight="1" x14ac:dyDescent="0.25">
      <c r="A67" s="131"/>
      <c r="B67" s="132"/>
      <c r="C67" s="7">
        <v>3.23</v>
      </c>
      <c r="D67" s="8" t="s">
        <v>71</v>
      </c>
      <c r="E67" s="9" t="s">
        <v>16</v>
      </c>
      <c r="F67" s="169">
        <v>18.199972857142861</v>
      </c>
      <c r="G67" s="10">
        <v>1551832</v>
      </c>
      <c r="H67" s="11">
        <f t="shared" si="11"/>
        <v>28243300.27884572</v>
      </c>
      <c r="I67" s="133"/>
      <c r="J67" s="36" t="s">
        <v>16</v>
      </c>
      <c r="K67" s="127">
        <v>18.255000000000003</v>
      </c>
      <c r="L67" s="11">
        <f t="shared" si="8"/>
        <v>28328693.160000004</v>
      </c>
      <c r="O67" s="36" t="s">
        <v>16</v>
      </c>
      <c r="P67" s="127">
        <v>18.255000000000003</v>
      </c>
      <c r="Q67" s="11">
        <f t="shared" si="9"/>
        <v>28328693.160000004</v>
      </c>
      <c r="S67" s="36" t="s">
        <v>16</v>
      </c>
      <c r="T67" s="127">
        <v>18.255000000000003</v>
      </c>
      <c r="U67" s="11">
        <f t="shared" si="10"/>
        <v>28328693.160000004</v>
      </c>
    </row>
    <row r="68" spans="1:21" ht="21.6" customHeight="1" x14ac:dyDescent="0.25">
      <c r="A68" s="131"/>
      <c r="B68" s="132"/>
      <c r="C68" s="7">
        <v>3.24</v>
      </c>
      <c r="D68" s="8" t="s">
        <v>72</v>
      </c>
      <c r="E68" s="9" t="s">
        <v>7</v>
      </c>
      <c r="F68" s="179">
        <v>157.81401142857143</v>
      </c>
      <c r="G68" s="10">
        <v>102362</v>
      </c>
      <c r="H68" s="11">
        <f t="shared" si="11"/>
        <v>16154157.837851429</v>
      </c>
      <c r="I68" s="133"/>
      <c r="J68" s="36" t="s">
        <v>7</v>
      </c>
      <c r="K68" s="127">
        <v>138.18</v>
      </c>
      <c r="L68" s="11">
        <f t="shared" si="8"/>
        <v>14144381.16</v>
      </c>
      <c r="O68" s="36" t="s">
        <v>7</v>
      </c>
      <c r="P68" s="127">
        <v>138.18</v>
      </c>
      <c r="Q68" s="11">
        <f t="shared" si="9"/>
        <v>14144381.16</v>
      </c>
      <c r="S68" s="36" t="s">
        <v>7</v>
      </c>
      <c r="T68" s="127">
        <v>138.18</v>
      </c>
      <c r="U68" s="11">
        <f t="shared" si="10"/>
        <v>14144381.16</v>
      </c>
    </row>
    <row r="69" spans="1:21" ht="33" customHeight="1" x14ac:dyDescent="0.25">
      <c r="A69" s="131"/>
      <c r="B69" s="132"/>
      <c r="C69" s="7">
        <v>3.25</v>
      </c>
      <c r="D69" s="8" t="s">
        <v>73</v>
      </c>
      <c r="E69" s="9" t="s">
        <v>7</v>
      </c>
      <c r="F69" s="169">
        <v>128.42000000000002</v>
      </c>
      <c r="G69" s="10">
        <v>102362</v>
      </c>
      <c r="H69" s="11">
        <f t="shared" si="11"/>
        <v>13145328.040000001</v>
      </c>
      <c r="I69" s="133"/>
      <c r="J69" s="36" t="s">
        <v>7</v>
      </c>
      <c r="K69" s="127">
        <v>141.68</v>
      </c>
      <c r="L69" s="11">
        <f t="shared" si="8"/>
        <v>14502648.16</v>
      </c>
      <c r="O69" s="36" t="s">
        <v>7</v>
      </c>
      <c r="P69" s="127">
        <v>141.68</v>
      </c>
      <c r="Q69" s="11">
        <f t="shared" si="9"/>
        <v>14502648.16</v>
      </c>
      <c r="S69" s="36" t="s">
        <v>7</v>
      </c>
      <c r="T69" s="127">
        <v>141.68</v>
      </c>
      <c r="U69" s="11">
        <f t="shared" si="10"/>
        <v>14502648.16</v>
      </c>
    </row>
    <row r="70" spans="1:21" ht="16.2" thickBot="1" x14ac:dyDescent="0.3">
      <c r="A70" s="131"/>
      <c r="B70" s="132"/>
      <c r="C70" s="15" t="s">
        <v>34</v>
      </c>
      <c r="D70" s="137"/>
      <c r="E70" s="137"/>
      <c r="F70" s="169"/>
      <c r="G70" s="137"/>
      <c r="H70" s="16">
        <f>SUM(H45:H69)</f>
        <v>4723347072.3249865</v>
      </c>
      <c r="I70" s="133"/>
      <c r="J70" s="138"/>
      <c r="K70" s="169"/>
      <c r="L70" s="16">
        <f>SUM(L45:L69)</f>
        <v>4823572543.6046791</v>
      </c>
      <c r="O70" s="138"/>
      <c r="P70" s="169"/>
      <c r="Q70" s="16">
        <f>SUM(Q45:Q69)</f>
        <v>4768757633.1730499</v>
      </c>
      <c r="S70" s="138"/>
      <c r="T70" s="169"/>
      <c r="U70" s="16">
        <f>SUM(U45:U69)</f>
        <v>4768757633.1730499</v>
      </c>
    </row>
    <row r="71" spans="1:21" ht="16.2" thickBot="1" x14ac:dyDescent="0.3">
      <c r="A71" s="131"/>
      <c r="B71" s="132"/>
      <c r="C71" s="4" t="s">
        <v>74</v>
      </c>
      <c r="D71" s="5"/>
      <c r="E71" s="5"/>
      <c r="F71" s="168"/>
      <c r="G71" s="5"/>
      <c r="H71" s="6"/>
      <c r="I71" s="133"/>
      <c r="J71" s="4"/>
      <c r="K71" s="168"/>
      <c r="L71" s="6"/>
      <c r="O71" s="4"/>
      <c r="P71" s="168"/>
      <c r="Q71" s="6"/>
      <c r="S71" s="4"/>
      <c r="T71" s="168"/>
      <c r="U71" s="6"/>
    </row>
    <row r="72" spans="1:21" ht="41.4" x14ac:dyDescent="0.25">
      <c r="A72" s="131"/>
      <c r="B72" s="132"/>
      <c r="C72" s="7">
        <v>4.0999999999999996</v>
      </c>
      <c r="D72" s="8" t="s">
        <v>75</v>
      </c>
      <c r="E72" s="9" t="s">
        <v>14</v>
      </c>
      <c r="F72" s="169">
        <v>2099.6051999999995</v>
      </c>
      <c r="G72" s="10">
        <v>131708</v>
      </c>
      <c r="H72" s="11">
        <f>F72*G72</f>
        <v>276534801.68159992</v>
      </c>
      <c r="I72" s="133"/>
      <c r="J72" s="36" t="s">
        <v>14</v>
      </c>
      <c r="K72" s="127">
        <v>2099.6051999999995</v>
      </c>
      <c r="L72" s="11">
        <f t="shared" ref="L72:L84" si="12">+K72*G72</f>
        <v>276534801.68159992</v>
      </c>
      <c r="O72" s="36" t="s">
        <v>14</v>
      </c>
      <c r="P72" s="127">
        <v>1225.18</v>
      </c>
      <c r="Q72" s="11">
        <f t="shared" ref="Q72:Q84" si="13">+P72*G72</f>
        <v>161366007.44</v>
      </c>
      <c r="S72" s="36" t="s">
        <v>14</v>
      </c>
      <c r="T72" s="127">
        <v>1225.18</v>
      </c>
      <c r="U72" s="11">
        <f t="shared" ref="U72:U84" si="14">+T72*G72</f>
        <v>161366007.44</v>
      </c>
    </row>
    <row r="73" spans="1:21" ht="15.6" x14ac:dyDescent="0.25">
      <c r="A73" s="131"/>
      <c r="B73" s="132"/>
      <c r="C73" s="7">
        <v>4.2</v>
      </c>
      <c r="D73" s="8" t="s">
        <v>76</v>
      </c>
      <c r="E73" s="9" t="s">
        <v>14</v>
      </c>
      <c r="F73" s="179">
        <v>4451.1630239999995</v>
      </c>
      <c r="G73" s="10">
        <v>52684</v>
      </c>
      <c r="H73" s="11">
        <f t="shared" ref="H73:H84" si="15">F73*G73</f>
        <v>234505072.75641596</v>
      </c>
      <c r="I73" s="133"/>
      <c r="J73" s="36" t="s">
        <v>14</v>
      </c>
      <c r="K73" s="127">
        <v>4451.1630239999995</v>
      </c>
      <c r="L73" s="11">
        <f t="shared" si="12"/>
        <v>234505072.75641596</v>
      </c>
      <c r="O73" s="36" t="s">
        <v>14</v>
      </c>
      <c r="P73" s="127">
        <v>3832.26</v>
      </c>
      <c r="Q73" s="11">
        <f t="shared" si="13"/>
        <v>201898785.84</v>
      </c>
      <c r="S73" s="36" t="s">
        <v>14</v>
      </c>
      <c r="T73" s="127">
        <v>3832.26</v>
      </c>
      <c r="U73" s="11">
        <f t="shared" si="14"/>
        <v>201898785.84</v>
      </c>
    </row>
    <row r="74" spans="1:21" ht="15.6" x14ac:dyDescent="0.25">
      <c r="A74" s="131"/>
      <c r="B74" s="132"/>
      <c r="C74" s="7">
        <v>4.3</v>
      </c>
      <c r="D74" s="8" t="s">
        <v>77</v>
      </c>
      <c r="E74" s="9" t="s">
        <v>7</v>
      </c>
      <c r="F74" s="169">
        <v>1179.5582013599999</v>
      </c>
      <c r="G74" s="10">
        <v>32497</v>
      </c>
      <c r="H74" s="11">
        <f t="shared" si="15"/>
        <v>38332102.869595915</v>
      </c>
      <c r="I74" s="133"/>
      <c r="J74" s="36" t="s">
        <v>7</v>
      </c>
      <c r="K74" s="127">
        <v>1179.5582013599999</v>
      </c>
      <c r="L74" s="11">
        <f t="shared" si="12"/>
        <v>38332102.869595915</v>
      </c>
      <c r="O74" s="36" t="s">
        <v>7</v>
      </c>
      <c r="P74" s="127">
        <v>1449.88</v>
      </c>
      <c r="Q74" s="11">
        <f t="shared" si="13"/>
        <v>47116750.360000007</v>
      </c>
      <c r="S74" s="36" t="s">
        <v>7</v>
      </c>
      <c r="T74" s="127">
        <v>1449.88</v>
      </c>
      <c r="U74" s="11">
        <f t="shared" si="14"/>
        <v>47116750.360000007</v>
      </c>
    </row>
    <row r="75" spans="1:21" ht="27.6" x14ac:dyDescent="0.25">
      <c r="A75" s="131"/>
      <c r="B75" s="132"/>
      <c r="C75" s="7">
        <v>4.4000000000000004</v>
      </c>
      <c r="D75" s="8" t="s">
        <v>78</v>
      </c>
      <c r="E75" s="9" t="s">
        <v>14</v>
      </c>
      <c r="F75" s="169">
        <v>1074.803748</v>
      </c>
      <c r="G75" s="10">
        <v>230195</v>
      </c>
      <c r="H75" s="11">
        <f t="shared" si="15"/>
        <v>247414448.77086002</v>
      </c>
      <c r="I75" s="133"/>
      <c r="J75" s="36" t="s">
        <v>14</v>
      </c>
      <c r="K75" s="127">
        <v>1074.803748</v>
      </c>
      <c r="L75" s="11">
        <f t="shared" si="12"/>
        <v>247414448.77086002</v>
      </c>
      <c r="O75" s="36" t="s">
        <v>14</v>
      </c>
      <c r="P75" s="127">
        <v>1614.46</v>
      </c>
      <c r="Q75" s="11">
        <f t="shared" si="13"/>
        <v>371640619.69999999</v>
      </c>
      <c r="S75" s="36" t="s">
        <v>14</v>
      </c>
      <c r="T75" s="127">
        <v>1614.46</v>
      </c>
      <c r="U75" s="11">
        <f t="shared" si="14"/>
        <v>371640619.69999999</v>
      </c>
    </row>
    <row r="76" spans="1:21" ht="15.6" x14ac:dyDescent="0.25">
      <c r="A76" s="131"/>
      <c r="B76" s="132"/>
      <c r="C76" s="7">
        <v>4.5</v>
      </c>
      <c r="D76" s="8" t="s">
        <v>79</v>
      </c>
      <c r="E76" s="9" t="s">
        <v>14</v>
      </c>
      <c r="F76" s="179">
        <v>3028.7380000000003</v>
      </c>
      <c r="G76" s="10">
        <v>78764</v>
      </c>
      <c r="H76" s="11">
        <f t="shared" si="15"/>
        <v>238555519.83200002</v>
      </c>
      <c r="I76" s="133"/>
      <c r="J76" s="36" t="s">
        <v>14</v>
      </c>
      <c r="K76" s="127">
        <v>3028.7380000000003</v>
      </c>
      <c r="L76" s="11">
        <f t="shared" si="12"/>
        <v>238555519.83200002</v>
      </c>
      <c r="O76" s="36" t="s">
        <v>14</v>
      </c>
      <c r="P76" s="127">
        <v>3035.7919000000002</v>
      </c>
      <c r="Q76" s="11">
        <f t="shared" si="13"/>
        <v>239111113.21160001</v>
      </c>
      <c r="S76" s="36" t="s">
        <v>14</v>
      </c>
      <c r="T76" s="127">
        <v>3035.7919000000002</v>
      </c>
      <c r="U76" s="11">
        <f t="shared" si="14"/>
        <v>239111113.21160001</v>
      </c>
    </row>
    <row r="77" spans="1:21" ht="27.6" x14ac:dyDescent="0.25">
      <c r="A77" s="131"/>
      <c r="B77" s="132"/>
      <c r="C77" s="7">
        <v>4.5999999999999996</v>
      </c>
      <c r="D77" s="8" t="s">
        <v>80</v>
      </c>
      <c r="E77" s="9" t="s">
        <v>14</v>
      </c>
      <c r="F77" s="169">
        <v>686.53332000000023</v>
      </c>
      <c r="G77" s="10">
        <v>227014</v>
      </c>
      <c r="H77" s="11">
        <f t="shared" si="15"/>
        <v>155852675.10648006</v>
      </c>
      <c r="I77" s="133"/>
      <c r="J77" s="36" t="s">
        <v>14</v>
      </c>
      <c r="K77" s="127">
        <v>686.53332000000023</v>
      </c>
      <c r="L77" s="11">
        <f t="shared" si="12"/>
        <v>155852675.10648006</v>
      </c>
      <c r="O77" s="36" t="s">
        <v>14</v>
      </c>
      <c r="P77" s="127">
        <v>481.25</v>
      </c>
      <c r="Q77" s="11">
        <f t="shared" si="13"/>
        <v>109250487.5</v>
      </c>
      <c r="S77" s="36" t="s">
        <v>14</v>
      </c>
      <c r="T77" s="127">
        <v>481.25</v>
      </c>
      <c r="U77" s="11">
        <f t="shared" si="14"/>
        <v>109250487.5</v>
      </c>
    </row>
    <row r="78" spans="1:21" ht="27.6" x14ac:dyDescent="0.25">
      <c r="A78" s="131"/>
      <c r="B78" s="132"/>
      <c r="C78" s="7">
        <v>4.7</v>
      </c>
      <c r="D78" s="8" t="s">
        <v>81</v>
      </c>
      <c r="E78" s="9" t="s">
        <v>14</v>
      </c>
      <c r="F78" s="169">
        <v>11.702399999999999</v>
      </c>
      <c r="G78" s="10">
        <v>161232</v>
      </c>
      <c r="H78" s="11">
        <f t="shared" si="15"/>
        <v>1886801.3568</v>
      </c>
      <c r="I78" s="133"/>
      <c r="J78" s="36" t="s">
        <v>14</v>
      </c>
      <c r="K78" s="127">
        <v>11.702399999999999</v>
      </c>
      <c r="L78" s="11">
        <f t="shared" si="12"/>
        <v>1886801.3568</v>
      </c>
      <c r="O78" s="36" t="s">
        <v>14</v>
      </c>
      <c r="P78" s="127">
        <v>11.702399999999999</v>
      </c>
      <c r="Q78" s="11">
        <f t="shared" si="13"/>
        <v>1886801.3568</v>
      </c>
      <c r="S78" s="36" t="s">
        <v>14</v>
      </c>
      <c r="T78" s="127">
        <v>11.702399999999999</v>
      </c>
      <c r="U78" s="11">
        <f t="shared" si="14"/>
        <v>1886801.3568</v>
      </c>
    </row>
    <row r="79" spans="1:21" ht="39.6" customHeight="1" x14ac:dyDescent="0.25">
      <c r="A79" s="131"/>
      <c r="B79" s="132"/>
      <c r="C79" s="7">
        <v>4.8</v>
      </c>
      <c r="D79" s="8" t="s">
        <v>82</v>
      </c>
      <c r="E79" s="9" t="s">
        <v>16</v>
      </c>
      <c r="F79" s="179">
        <v>30.68064</v>
      </c>
      <c r="G79" s="10">
        <v>3364771</v>
      </c>
      <c r="H79" s="11">
        <f t="shared" si="15"/>
        <v>103233327.73344</v>
      </c>
      <c r="I79" s="133"/>
      <c r="J79" s="36" t="s">
        <v>16</v>
      </c>
      <c r="K79" s="169">
        <v>30.68064</v>
      </c>
      <c r="L79" s="11">
        <f t="shared" si="12"/>
        <v>103233327.73344</v>
      </c>
      <c r="O79" s="36" t="s">
        <v>16</v>
      </c>
      <c r="P79" s="169">
        <v>0</v>
      </c>
      <c r="Q79" s="11">
        <f t="shared" si="13"/>
        <v>0</v>
      </c>
      <c r="S79" s="36" t="s">
        <v>16</v>
      </c>
      <c r="T79" s="169">
        <v>0</v>
      </c>
      <c r="U79" s="11">
        <f t="shared" si="14"/>
        <v>0</v>
      </c>
    </row>
    <row r="80" spans="1:21" ht="52.2" customHeight="1" x14ac:dyDescent="0.25">
      <c r="A80" s="131"/>
      <c r="B80" s="132"/>
      <c r="C80" s="7">
        <v>4.9000000000000004</v>
      </c>
      <c r="D80" s="8" t="s">
        <v>83</v>
      </c>
      <c r="E80" s="9" t="s">
        <v>14</v>
      </c>
      <c r="F80" s="169">
        <v>153.31799999999998</v>
      </c>
      <c r="G80" s="10">
        <v>277676</v>
      </c>
      <c r="H80" s="11">
        <f t="shared" si="15"/>
        <v>42572728.967999995</v>
      </c>
      <c r="I80" s="133"/>
      <c r="J80" s="36" t="s">
        <v>14</v>
      </c>
      <c r="K80" s="169">
        <v>153.31799999999998</v>
      </c>
      <c r="L80" s="11">
        <f t="shared" si="12"/>
        <v>42572728.967999995</v>
      </c>
      <c r="O80" s="36" t="s">
        <v>14</v>
      </c>
      <c r="P80" s="169">
        <v>86.3</v>
      </c>
      <c r="Q80" s="11">
        <f t="shared" si="13"/>
        <v>23963438.800000001</v>
      </c>
      <c r="S80" s="36" t="s">
        <v>14</v>
      </c>
      <c r="T80" s="169">
        <v>86.3</v>
      </c>
      <c r="U80" s="11">
        <f t="shared" si="14"/>
        <v>23963438.800000001</v>
      </c>
    </row>
    <row r="81" spans="1:21" ht="27.6" x14ac:dyDescent="0.25">
      <c r="A81" s="131"/>
      <c r="B81" s="132"/>
      <c r="C81" s="14">
        <v>4.0999999999999996</v>
      </c>
      <c r="D81" s="8" t="s">
        <v>84</v>
      </c>
      <c r="E81" s="9" t="s">
        <v>7</v>
      </c>
      <c r="F81" s="169">
        <v>403.62000000000006</v>
      </c>
      <c r="G81" s="10">
        <v>5688</v>
      </c>
      <c r="H81" s="11">
        <f t="shared" si="15"/>
        <v>2295790.5600000005</v>
      </c>
      <c r="I81" s="133"/>
      <c r="J81" s="36" t="s">
        <v>7</v>
      </c>
      <c r="K81" s="169">
        <v>403.62000000000006</v>
      </c>
      <c r="L81" s="11">
        <f t="shared" si="12"/>
        <v>2295790.5600000005</v>
      </c>
      <c r="O81" s="36" t="s">
        <v>7</v>
      </c>
      <c r="P81" s="169">
        <v>419.3</v>
      </c>
      <c r="Q81" s="11">
        <f t="shared" si="13"/>
        <v>2384978.4</v>
      </c>
      <c r="S81" s="36" t="s">
        <v>7</v>
      </c>
      <c r="T81" s="169">
        <v>419.3</v>
      </c>
      <c r="U81" s="11">
        <f t="shared" si="14"/>
        <v>2384978.4</v>
      </c>
    </row>
    <row r="82" spans="1:21" ht="58.2" customHeight="1" x14ac:dyDescent="0.25">
      <c r="A82" s="131"/>
      <c r="B82" s="132"/>
      <c r="C82" s="7">
        <v>4.1100000000000003</v>
      </c>
      <c r="D82" s="8" t="s">
        <v>85</v>
      </c>
      <c r="E82" s="9" t="s">
        <v>7</v>
      </c>
      <c r="F82" s="179">
        <v>164</v>
      </c>
      <c r="G82" s="10">
        <v>83336</v>
      </c>
      <c r="H82" s="11">
        <f t="shared" si="15"/>
        <v>13667104</v>
      </c>
      <c r="I82" s="133"/>
      <c r="J82" s="36" t="s">
        <v>7</v>
      </c>
      <c r="K82" s="169">
        <v>164</v>
      </c>
      <c r="L82" s="11">
        <f t="shared" si="12"/>
        <v>13667104</v>
      </c>
      <c r="O82" s="36" t="s">
        <v>7</v>
      </c>
      <c r="P82" s="169">
        <v>385.1</v>
      </c>
      <c r="Q82" s="11">
        <f t="shared" si="13"/>
        <v>32092693.600000001</v>
      </c>
      <c r="S82" s="36" t="s">
        <v>7</v>
      </c>
      <c r="T82" s="169">
        <v>385.1</v>
      </c>
      <c r="U82" s="11">
        <f t="shared" si="14"/>
        <v>32092693.600000001</v>
      </c>
    </row>
    <row r="83" spans="1:21" ht="54.6" customHeight="1" x14ac:dyDescent="0.25">
      <c r="A83" s="131"/>
      <c r="B83" s="132"/>
      <c r="C83" s="7">
        <v>4.12</v>
      </c>
      <c r="D83" s="8" t="s">
        <v>86</v>
      </c>
      <c r="E83" s="9" t="s">
        <v>7</v>
      </c>
      <c r="F83" s="169">
        <v>545.00066666666669</v>
      </c>
      <c r="G83" s="10">
        <v>83336</v>
      </c>
      <c r="H83" s="11">
        <f t="shared" si="15"/>
        <v>45418175.557333335</v>
      </c>
      <c r="I83" s="133"/>
      <c r="J83" s="36" t="s">
        <v>7</v>
      </c>
      <c r="K83" s="169">
        <v>545.00066666666669</v>
      </c>
      <c r="L83" s="11">
        <f t="shared" si="12"/>
        <v>45418175.557333335</v>
      </c>
      <c r="O83" s="36" t="s">
        <v>7</v>
      </c>
      <c r="P83" s="169">
        <v>154.30000000000001</v>
      </c>
      <c r="Q83" s="11">
        <f t="shared" si="13"/>
        <v>12858744.800000001</v>
      </c>
      <c r="S83" s="36" t="s">
        <v>7</v>
      </c>
      <c r="T83" s="169">
        <v>154.30000000000001</v>
      </c>
      <c r="U83" s="11">
        <f t="shared" si="14"/>
        <v>12858744.800000001</v>
      </c>
    </row>
    <row r="84" spans="1:21" ht="24" customHeight="1" x14ac:dyDescent="0.25">
      <c r="A84" s="131"/>
      <c r="B84" s="132"/>
      <c r="C84" s="7">
        <v>4.13</v>
      </c>
      <c r="D84" s="8" t="s">
        <v>87</v>
      </c>
      <c r="E84" s="9" t="s">
        <v>14</v>
      </c>
      <c r="F84" s="169">
        <v>852.47299999999996</v>
      </c>
      <c r="G84" s="10">
        <v>83020</v>
      </c>
      <c r="H84" s="11">
        <f t="shared" si="15"/>
        <v>70772308.459999993</v>
      </c>
      <c r="I84" s="133"/>
      <c r="J84" s="36" t="s">
        <v>14</v>
      </c>
      <c r="K84" s="169">
        <v>852.47299999999996</v>
      </c>
      <c r="L84" s="11">
        <f t="shared" si="12"/>
        <v>70772308.459999993</v>
      </c>
      <c r="O84" s="36" t="s">
        <v>14</v>
      </c>
      <c r="P84" s="127">
        <f>1268.79+17.7*14.64+18.9*6*0.38*2+14.1*4*0.38+67+76</f>
        <v>1778.5339999999999</v>
      </c>
      <c r="Q84" s="11">
        <f t="shared" si="13"/>
        <v>147653892.67999998</v>
      </c>
      <c r="S84" s="36" t="s">
        <v>14</v>
      </c>
      <c r="T84" s="127">
        <v>1778.5339999999999</v>
      </c>
      <c r="U84" s="11">
        <f t="shared" si="14"/>
        <v>147653892.67999998</v>
      </c>
    </row>
    <row r="85" spans="1:21" ht="16.2" thickBot="1" x14ac:dyDescent="0.3">
      <c r="A85" s="131"/>
      <c r="B85" s="132"/>
      <c r="C85" s="15" t="s">
        <v>34</v>
      </c>
      <c r="D85" s="137"/>
      <c r="E85" s="137"/>
      <c r="F85" s="169"/>
      <c r="G85" s="137"/>
      <c r="H85" s="16">
        <f>SUM(H72:H84)</f>
        <v>1471040857.6525252</v>
      </c>
      <c r="I85" s="133"/>
      <c r="J85" s="138"/>
      <c r="K85" s="169"/>
      <c r="L85" s="16">
        <f>SUM(L72:L84)</f>
        <v>1471040857.6525252</v>
      </c>
      <c r="O85" s="138"/>
      <c r="P85" s="169"/>
      <c r="Q85" s="16">
        <f>SUM(Q72:Q84)</f>
        <v>1351224313.6884</v>
      </c>
      <c r="S85" s="138"/>
      <c r="T85" s="169"/>
      <c r="U85" s="16">
        <f>SUM(U72:U84)</f>
        <v>1351224313.6884</v>
      </c>
    </row>
    <row r="86" spans="1:21" ht="16.2" thickBot="1" x14ac:dyDescent="0.3">
      <c r="A86" s="131"/>
      <c r="B86" s="132"/>
      <c r="C86" s="4" t="s">
        <v>88</v>
      </c>
      <c r="D86" s="5"/>
      <c r="E86" s="5"/>
      <c r="F86" s="168"/>
      <c r="G86" s="5"/>
      <c r="H86" s="6"/>
      <c r="I86" s="133"/>
      <c r="J86" s="4"/>
      <c r="K86" s="168"/>
      <c r="L86" s="6"/>
      <c r="O86" s="4"/>
      <c r="P86" s="168"/>
      <c r="Q86" s="6"/>
      <c r="S86" s="4"/>
      <c r="T86" s="168"/>
      <c r="U86" s="6"/>
    </row>
    <row r="87" spans="1:21" ht="23.4" customHeight="1" x14ac:dyDescent="0.25">
      <c r="A87" s="131"/>
      <c r="B87" s="132"/>
      <c r="C87" s="7">
        <v>5.0999999999999996</v>
      </c>
      <c r="D87" s="8" t="s">
        <v>89</v>
      </c>
      <c r="E87" s="9" t="s">
        <v>14</v>
      </c>
      <c r="F87" s="169">
        <v>4451.1630239999995</v>
      </c>
      <c r="G87" s="10">
        <v>24316</v>
      </c>
      <c r="H87" s="11">
        <f t="shared" ref="H87:H118" si="16">F87*G87</f>
        <v>108234480.09158398</v>
      </c>
      <c r="I87" s="133"/>
      <c r="J87" s="36" t="s">
        <v>14</v>
      </c>
      <c r="K87" s="169">
        <v>4451.1630239999995</v>
      </c>
      <c r="L87" s="11">
        <f t="shared" ref="L87:L118" si="17">+K87*G87</f>
        <v>108234480.09158398</v>
      </c>
      <c r="O87" s="36" t="s">
        <v>14</v>
      </c>
      <c r="P87" s="169">
        <v>2208.98</v>
      </c>
      <c r="Q87" s="11">
        <f t="shared" ref="Q87:Q118" si="18">+P87*G87</f>
        <v>53713557.68</v>
      </c>
      <c r="S87" s="36" t="s">
        <v>14</v>
      </c>
      <c r="T87" s="169">
        <v>2208.98</v>
      </c>
      <c r="U87" s="11">
        <f t="shared" ref="U87:U118" si="19">+T87*G87</f>
        <v>53713557.68</v>
      </c>
    </row>
    <row r="88" spans="1:21" ht="28.2" customHeight="1" x14ac:dyDescent="0.25">
      <c r="A88" s="131"/>
      <c r="B88" s="132"/>
      <c r="C88" s="7">
        <v>5.2</v>
      </c>
      <c r="D88" s="8" t="s">
        <v>90</v>
      </c>
      <c r="E88" s="9" t="s">
        <v>7</v>
      </c>
      <c r="F88" s="169">
        <v>445.1163024</v>
      </c>
      <c r="G88" s="10">
        <v>13785</v>
      </c>
      <c r="H88" s="11">
        <f t="shared" si="16"/>
        <v>6135928.2285839999</v>
      </c>
      <c r="I88" s="133"/>
      <c r="J88" s="36" t="s">
        <v>7</v>
      </c>
      <c r="K88" s="127">
        <v>445.1163024</v>
      </c>
      <c r="L88" s="11">
        <f t="shared" si="17"/>
        <v>6135928.2285839999</v>
      </c>
      <c r="O88" s="36" t="s">
        <v>7</v>
      </c>
      <c r="P88" s="127">
        <v>429.8</v>
      </c>
      <c r="Q88" s="11">
        <f t="shared" si="18"/>
        <v>5924793</v>
      </c>
      <c r="S88" s="36" t="s">
        <v>7</v>
      </c>
      <c r="T88" s="127">
        <v>429.8</v>
      </c>
      <c r="U88" s="11">
        <f t="shared" si="19"/>
        <v>5924793</v>
      </c>
    </row>
    <row r="89" spans="1:21" ht="37.200000000000003" customHeight="1" x14ac:dyDescent="0.25">
      <c r="A89" s="131"/>
      <c r="B89" s="132"/>
      <c r="C89" s="7">
        <v>5.3</v>
      </c>
      <c r="D89" s="8" t="s">
        <v>91</v>
      </c>
      <c r="E89" s="9" t="s">
        <v>14</v>
      </c>
      <c r="F89" s="169">
        <v>1367</v>
      </c>
      <c r="G89" s="10">
        <v>67889</v>
      </c>
      <c r="H89" s="11">
        <f t="shared" si="16"/>
        <v>92804263</v>
      </c>
      <c r="I89" s="133"/>
      <c r="J89" s="36" t="s">
        <v>14</v>
      </c>
      <c r="K89" s="127">
        <v>0</v>
      </c>
      <c r="L89" s="11">
        <f t="shared" si="17"/>
        <v>0</v>
      </c>
      <c r="O89" s="36" t="s">
        <v>14</v>
      </c>
      <c r="P89" s="127">
        <v>0</v>
      </c>
      <c r="Q89" s="11">
        <f t="shared" si="18"/>
        <v>0</v>
      </c>
      <c r="S89" s="36" t="s">
        <v>14</v>
      </c>
      <c r="T89" s="127">
        <v>0</v>
      </c>
      <c r="U89" s="11">
        <f t="shared" si="19"/>
        <v>0</v>
      </c>
    </row>
    <row r="90" spans="1:21" ht="34.950000000000003" customHeight="1" x14ac:dyDescent="0.25">
      <c r="A90" s="131"/>
      <c r="B90" s="132"/>
      <c r="C90" s="7">
        <v>5.4</v>
      </c>
      <c r="D90" s="8" t="s">
        <v>92</v>
      </c>
      <c r="E90" s="9" t="s">
        <v>14</v>
      </c>
      <c r="F90" s="169">
        <v>5831.023561439999</v>
      </c>
      <c r="G90" s="10">
        <v>21250</v>
      </c>
      <c r="H90" s="11">
        <f t="shared" si="16"/>
        <v>123909250.68059997</v>
      </c>
      <c r="I90" s="133"/>
      <c r="J90" s="36" t="s">
        <v>14</v>
      </c>
      <c r="K90" s="127">
        <v>5831.023561439999</v>
      </c>
      <c r="L90" s="11">
        <f t="shared" si="17"/>
        <v>123909250.68059997</v>
      </c>
      <c r="O90" s="36" t="s">
        <v>14</v>
      </c>
      <c r="P90" s="127">
        <v>2360.1</v>
      </c>
      <c r="Q90" s="11">
        <f t="shared" si="18"/>
        <v>50152125</v>
      </c>
      <c r="S90" s="36" t="s">
        <v>14</v>
      </c>
      <c r="T90" s="127">
        <v>2360.1</v>
      </c>
      <c r="U90" s="11">
        <f t="shared" si="19"/>
        <v>50152125</v>
      </c>
    </row>
    <row r="91" spans="1:21" ht="41.4" x14ac:dyDescent="0.25">
      <c r="A91" s="131"/>
      <c r="B91" s="132"/>
      <c r="C91" s="7">
        <v>5.5</v>
      </c>
      <c r="D91" s="8" t="s">
        <v>93</v>
      </c>
      <c r="E91" s="9" t="s">
        <v>14</v>
      </c>
      <c r="F91" s="169">
        <v>1447</v>
      </c>
      <c r="G91" s="10">
        <v>146323</v>
      </c>
      <c r="H91" s="11">
        <f t="shared" si="16"/>
        <v>211729381</v>
      </c>
      <c r="I91" s="133"/>
      <c r="J91" s="36" t="s">
        <v>14</v>
      </c>
      <c r="K91" s="127">
        <v>1447</v>
      </c>
      <c r="L91" s="11">
        <f t="shared" si="17"/>
        <v>211729381</v>
      </c>
      <c r="O91" s="36" t="s">
        <v>14</v>
      </c>
      <c r="P91" s="127">
        <v>0</v>
      </c>
      <c r="Q91" s="11">
        <f t="shared" si="18"/>
        <v>0</v>
      </c>
      <c r="S91" s="36" t="s">
        <v>14</v>
      </c>
      <c r="T91" s="127">
        <v>0</v>
      </c>
      <c r="U91" s="11">
        <f t="shared" si="19"/>
        <v>0</v>
      </c>
    </row>
    <row r="92" spans="1:21" ht="41.4" x14ac:dyDescent="0.25">
      <c r="A92" s="131"/>
      <c r="B92" s="132"/>
      <c r="C92" s="7">
        <v>5.6</v>
      </c>
      <c r="D92" s="8" t="s">
        <v>94</v>
      </c>
      <c r="E92" s="9" t="s">
        <v>14</v>
      </c>
      <c r="F92" s="169">
        <v>515.29999999999995</v>
      </c>
      <c r="G92" s="10">
        <v>140009</v>
      </c>
      <c r="H92" s="11">
        <f t="shared" si="16"/>
        <v>72146637.699999988</v>
      </c>
      <c r="I92" s="133"/>
      <c r="J92" s="36" t="s">
        <v>14</v>
      </c>
      <c r="K92" s="127">
        <v>515.29999999999995</v>
      </c>
      <c r="L92" s="11">
        <f t="shared" si="17"/>
        <v>72146637.699999988</v>
      </c>
      <c r="O92" s="36" t="s">
        <v>14</v>
      </c>
      <c r="P92" s="127">
        <v>282.27</v>
      </c>
      <c r="Q92" s="11">
        <f t="shared" si="18"/>
        <v>39520340.43</v>
      </c>
      <c r="S92" s="36" t="s">
        <v>14</v>
      </c>
      <c r="T92" s="127">
        <v>282.27</v>
      </c>
      <c r="U92" s="11">
        <f t="shared" si="19"/>
        <v>39520340.43</v>
      </c>
    </row>
    <row r="93" spans="1:21" ht="41.4" x14ac:dyDescent="0.25">
      <c r="A93" s="131"/>
      <c r="B93" s="132"/>
      <c r="C93" s="7">
        <v>5.7</v>
      </c>
      <c r="D93" s="8" t="s">
        <v>95</v>
      </c>
      <c r="E93" s="9" t="s">
        <v>14</v>
      </c>
      <c r="F93" s="169">
        <v>118</v>
      </c>
      <c r="G93" s="10">
        <v>204251</v>
      </c>
      <c r="H93" s="11">
        <f t="shared" si="16"/>
        <v>24101618</v>
      </c>
      <c r="I93" s="133"/>
      <c r="J93" s="36" t="s">
        <v>14</v>
      </c>
      <c r="K93" s="127">
        <v>118</v>
      </c>
      <c r="L93" s="11">
        <f t="shared" si="17"/>
        <v>24101618</v>
      </c>
      <c r="O93" s="36" t="s">
        <v>14</v>
      </c>
      <c r="P93" s="127">
        <v>120.71</v>
      </c>
      <c r="Q93" s="11">
        <f t="shared" si="18"/>
        <v>24655138.209999997</v>
      </c>
      <c r="S93" s="36" t="s">
        <v>14</v>
      </c>
      <c r="T93" s="127">
        <v>120.71</v>
      </c>
      <c r="U93" s="11">
        <f t="shared" si="19"/>
        <v>24655138.209999997</v>
      </c>
    </row>
    <row r="94" spans="1:21" ht="55.2" customHeight="1" x14ac:dyDescent="0.25">
      <c r="A94" s="131"/>
      <c r="B94" s="132"/>
      <c r="C94" s="7">
        <v>5.8</v>
      </c>
      <c r="D94" s="8" t="s">
        <v>96</v>
      </c>
      <c r="E94" s="9" t="s">
        <v>14</v>
      </c>
      <c r="F94" s="169">
        <v>777</v>
      </c>
      <c r="G94" s="10">
        <v>190912</v>
      </c>
      <c r="H94" s="11">
        <f t="shared" si="16"/>
        <v>148338624</v>
      </c>
      <c r="I94" s="133"/>
      <c r="J94" s="36" t="s">
        <v>14</v>
      </c>
      <c r="K94" s="127">
        <v>777</v>
      </c>
      <c r="L94" s="11">
        <f t="shared" si="17"/>
        <v>148338624</v>
      </c>
      <c r="O94" s="36" t="s">
        <v>14</v>
      </c>
      <c r="P94" s="127">
        <f>145.9+259+331+261</f>
        <v>996.9</v>
      </c>
      <c r="Q94" s="11">
        <f t="shared" si="18"/>
        <v>190320172.79999998</v>
      </c>
      <c r="S94" s="36" t="s">
        <v>14</v>
      </c>
      <c r="T94" s="127">
        <v>996.9</v>
      </c>
      <c r="U94" s="11">
        <f t="shared" si="19"/>
        <v>190320172.79999998</v>
      </c>
    </row>
    <row r="95" spans="1:21" ht="41.4" x14ac:dyDescent="0.25">
      <c r="A95" s="131"/>
      <c r="B95" s="132"/>
      <c r="C95" s="7">
        <v>5.9</v>
      </c>
      <c r="D95" s="8" t="s">
        <v>97</v>
      </c>
      <c r="E95" s="9" t="s">
        <v>7</v>
      </c>
      <c r="F95" s="169">
        <v>824.14</v>
      </c>
      <c r="G95" s="10">
        <v>26905</v>
      </c>
      <c r="H95" s="11">
        <f t="shared" si="16"/>
        <v>22173486.699999999</v>
      </c>
      <c r="I95" s="133"/>
      <c r="J95" s="36" t="s">
        <v>7</v>
      </c>
      <c r="K95" s="127">
        <v>824.14</v>
      </c>
      <c r="L95" s="11">
        <f t="shared" si="17"/>
        <v>22173486.699999999</v>
      </c>
      <c r="O95" s="36" t="s">
        <v>7</v>
      </c>
      <c r="P95" s="127">
        <v>0</v>
      </c>
      <c r="Q95" s="11">
        <f t="shared" si="18"/>
        <v>0</v>
      </c>
      <c r="S95" s="36" t="s">
        <v>7</v>
      </c>
      <c r="T95" s="127">
        <v>0</v>
      </c>
      <c r="U95" s="11">
        <f t="shared" si="19"/>
        <v>0</v>
      </c>
    </row>
    <row r="96" spans="1:21" ht="41.4" x14ac:dyDescent="0.25">
      <c r="A96" s="131"/>
      <c r="B96" s="132"/>
      <c r="C96" s="14">
        <v>5.0999999999999996</v>
      </c>
      <c r="D96" s="8" t="s">
        <v>98</v>
      </c>
      <c r="E96" s="9" t="s">
        <v>7</v>
      </c>
      <c r="F96" s="169">
        <v>269.63</v>
      </c>
      <c r="G96" s="10">
        <v>26584</v>
      </c>
      <c r="H96" s="11">
        <f t="shared" si="16"/>
        <v>7167843.9199999999</v>
      </c>
      <c r="I96" s="133"/>
      <c r="J96" s="36" t="s">
        <v>7</v>
      </c>
      <c r="K96" s="127">
        <v>269.63</v>
      </c>
      <c r="L96" s="11">
        <f t="shared" si="17"/>
        <v>7167843.9199999999</v>
      </c>
      <c r="O96" s="36" t="s">
        <v>7</v>
      </c>
      <c r="P96" s="127">
        <v>368.55</v>
      </c>
      <c r="Q96" s="11">
        <f t="shared" si="18"/>
        <v>9797533.2000000011</v>
      </c>
      <c r="S96" s="36" t="s">
        <v>7</v>
      </c>
      <c r="T96" s="127">
        <v>368.55</v>
      </c>
      <c r="U96" s="11">
        <f t="shared" si="19"/>
        <v>9797533.2000000011</v>
      </c>
    </row>
    <row r="97" spans="1:21" ht="27.6" x14ac:dyDescent="0.25">
      <c r="A97" s="131"/>
      <c r="B97" s="132"/>
      <c r="C97" s="7">
        <v>5.1100000000000003</v>
      </c>
      <c r="D97" s="8" t="s">
        <v>99</v>
      </c>
      <c r="E97" s="9" t="s">
        <v>14</v>
      </c>
      <c r="F97" s="169">
        <v>557.69999999999993</v>
      </c>
      <c r="G97" s="10">
        <v>139012</v>
      </c>
      <c r="H97" s="11">
        <f t="shared" si="16"/>
        <v>77526992.399999991</v>
      </c>
      <c r="I97" s="133"/>
      <c r="J97" s="36" t="s">
        <v>14</v>
      </c>
      <c r="K97" s="127">
        <v>557.69999999999993</v>
      </c>
      <c r="L97" s="11">
        <f t="shared" si="17"/>
        <v>77526992.399999991</v>
      </c>
      <c r="O97" s="36" t="s">
        <v>14</v>
      </c>
      <c r="P97" s="127">
        <v>207.21</v>
      </c>
      <c r="Q97" s="11">
        <f t="shared" si="18"/>
        <v>28804676.52</v>
      </c>
      <c r="S97" s="36" t="s">
        <v>14</v>
      </c>
      <c r="T97" s="127">
        <v>207.21</v>
      </c>
      <c r="U97" s="11">
        <f t="shared" si="19"/>
        <v>28804676.52</v>
      </c>
    </row>
    <row r="98" spans="1:21" ht="41.4" x14ac:dyDescent="0.25">
      <c r="A98" s="131"/>
      <c r="B98" s="132"/>
      <c r="C98" s="14">
        <v>5.12</v>
      </c>
      <c r="D98" s="8" t="s">
        <v>100</v>
      </c>
      <c r="E98" s="9" t="s">
        <v>14</v>
      </c>
      <c r="F98" s="169">
        <v>1554</v>
      </c>
      <c r="G98" s="10">
        <v>59382</v>
      </c>
      <c r="H98" s="11">
        <f t="shared" si="16"/>
        <v>92279628</v>
      </c>
      <c r="I98" s="133"/>
      <c r="J98" s="36" t="s">
        <v>14</v>
      </c>
      <c r="K98" s="127">
        <v>100.9075608442178</v>
      </c>
      <c r="L98" s="11">
        <f t="shared" si="17"/>
        <v>5992092.778051341</v>
      </c>
      <c r="O98" s="36" t="s">
        <v>14</v>
      </c>
      <c r="P98" s="127">
        <v>0</v>
      </c>
      <c r="Q98" s="11">
        <f t="shared" si="18"/>
        <v>0</v>
      </c>
      <c r="S98" s="36" t="s">
        <v>14</v>
      </c>
      <c r="T98" s="127">
        <v>0</v>
      </c>
      <c r="U98" s="11">
        <f t="shared" si="19"/>
        <v>0</v>
      </c>
    </row>
    <row r="99" spans="1:21" ht="27.6" x14ac:dyDescent="0.25">
      <c r="A99" s="131"/>
      <c r="B99" s="132"/>
      <c r="C99" s="7">
        <v>5.13</v>
      </c>
      <c r="D99" s="8" t="s">
        <v>101</v>
      </c>
      <c r="E99" s="9" t="s">
        <v>9</v>
      </c>
      <c r="F99" s="169">
        <v>1</v>
      </c>
      <c r="G99" s="10">
        <v>46625583</v>
      </c>
      <c r="H99" s="11">
        <f t="shared" si="16"/>
        <v>46625583</v>
      </c>
      <c r="I99" s="133"/>
      <c r="J99" s="36" t="s">
        <v>9</v>
      </c>
      <c r="K99" s="127">
        <v>1</v>
      </c>
      <c r="L99" s="11">
        <f t="shared" si="17"/>
        <v>46625583</v>
      </c>
      <c r="O99" s="36" t="s">
        <v>9</v>
      </c>
      <c r="P99" s="127">
        <v>1</v>
      </c>
      <c r="Q99" s="11">
        <f t="shared" si="18"/>
        <v>46625583</v>
      </c>
      <c r="S99" s="36" t="s">
        <v>9</v>
      </c>
      <c r="T99" s="127">
        <v>1</v>
      </c>
      <c r="U99" s="11">
        <f t="shared" si="19"/>
        <v>46625583</v>
      </c>
    </row>
    <row r="100" spans="1:21" ht="42" customHeight="1" x14ac:dyDescent="0.25">
      <c r="A100" s="131"/>
      <c r="B100" s="132"/>
      <c r="C100" s="14">
        <v>5.14</v>
      </c>
      <c r="D100" s="8" t="s">
        <v>102</v>
      </c>
      <c r="E100" s="9" t="s">
        <v>14</v>
      </c>
      <c r="F100" s="169">
        <v>1673.9799999999998</v>
      </c>
      <c r="G100" s="10">
        <v>38666</v>
      </c>
      <c r="H100" s="11">
        <f t="shared" si="16"/>
        <v>64726110.679999992</v>
      </c>
      <c r="I100" s="133"/>
      <c r="J100" s="36" t="s">
        <v>14</v>
      </c>
      <c r="K100" s="127">
        <v>1673.9799999999998</v>
      </c>
      <c r="L100" s="11">
        <f t="shared" si="17"/>
        <v>64726110.679999992</v>
      </c>
      <c r="O100" s="36" t="s">
        <v>14</v>
      </c>
      <c r="P100" s="127">
        <v>340.27</v>
      </c>
      <c r="Q100" s="11">
        <f t="shared" si="18"/>
        <v>13156879.819999998</v>
      </c>
      <c r="S100" s="36" t="s">
        <v>14</v>
      </c>
      <c r="T100" s="127">
        <v>340.27</v>
      </c>
      <c r="U100" s="11">
        <f t="shared" si="19"/>
        <v>13156879.819999998</v>
      </c>
    </row>
    <row r="101" spans="1:21" ht="54.6" customHeight="1" x14ac:dyDescent="0.25">
      <c r="A101" s="131"/>
      <c r="B101" s="132"/>
      <c r="C101" s="7">
        <v>5.15</v>
      </c>
      <c r="D101" s="8" t="s">
        <v>103</v>
      </c>
      <c r="E101" s="9" t="s">
        <v>20</v>
      </c>
      <c r="F101" s="169">
        <v>1</v>
      </c>
      <c r="G101" s="10">
        <v>328246048</v>
      </c>
      <c r="H101" s="11">
        <f t="shared" si="16"/>
        <v>328246048</v>
      </c>
      <c r="I101" s="133"/>
      <c r="J101" s="36" t="s">
        <v>20</v>
      </c>
      <c r="K101" s="127">
        <v>1</v>
      </c>
      <c r="L101" s="11">
        <f t="shared" si="17"/>
        <v>328246048</v>
      </c>
      <c r="O101" s="36" t="s">
        <v>20</v>
      </c>
      <c r="P101" s="127">
        <v>1</v>
      </c>
      <c r="Q101" s="11">
        <f t="shared" si="18"/>
        <v>328246048</v>
      </c>
      <c r="S101" s="36" t="s">
        <v>20</v>
      </c>
      <c r="T101" s="127">
        <v>1</v>
      </c>
      <c r="U101" s="11">
        <f t="shared" si="19"/>
        <v>328246048</v>
      </c>
    </row>
    <row r="102" spans="1:21" ht="27.6" x14ac:dyDescent="0.25">
      <c r="A102" s="131"/>
      <c r="B102" s="132"/>
      <c r="C102" s="14">
        <v>5.16</v>
      </c>
      <c r="D102" s="8" t="s">
        <v>104</v>
      </c>
      <c r="E102" s="9" t="s">
        <v>7</v>
      </c>
      <c r="F102" s="169">
        <v>224.55</v>
      </c>
      <c r="G102" s="10">
        <v>173245</v>
      </c>
      <c r="H102" s="11">
        <f t="shared" si="16"/>
        <v>38902164.75</v>
      </c>
      <c r="I102" s="133"/>
      <c r="J102" s="36" t="s">
        <v>7</v>
      </c>
      <c r="K102" s="127">
        <v>224.55</v>
      </c>
      <c r="L102" s="11">
        <f t="shared" si="17"/>
        <v>38902164.75</v>
      </c>
      <c r="O102" s="36" t="s">
        <v>7</v>
      </c>
      <c r="P102" s="127">
        <v>0</v>
      </c>
      <c r="Q102" s="11">
        <f t="shared" si="18"/>
        <v>0</v>
      </c>
      <c r="S102" s="36" t="s">
        <v>7</v>
      </c>
      <c r="T102" s="127">
        <v>0</v>
      </c>
      <c r="U102" s="11">
        <f t="shared" si="19"/>
        <v>0</v>
      </c>
    </row>
    <row r="103" spans="1:21" ht="27.6" x14ac:dyDescent="0.25">
      <c r="A103" s="131"/>
      <c r="B103" s="132"/>
      <c r="C103" s="237">
        <v>5.17</v>
      </c>
      <c r="D103" s="8" t="s">
        <v>105</v>
      </c>
      <c r="E103" s="9" t="s">
        <v>20</v>
      </c>
      <c r="F103" s="169">
        <v>118</v>
      </c>
      <c r="G103" s="10">
        <v>92921</v>
      </c>
      <c r="H103" s="11">
        <f t="shared" si="16"/>
        <v>10964678</v>
      </c>
      <c r="I103" s="133"/>
      <c r="J103" s="36" t="s">
        <v>20</v>
      </c>
      <c r="K103" s="127">
        <v>118</v>
      </c>
      <c r="L103" s="11">
        <f t="shared" si="17"/>
        <v>10964678</v>
      </c>
      <c r="O103" s="36" t="s">
        <v>20</v>
      </c>
      <c r="P103" s="127">
        <v>120</v>
      </c>
      <c r="Q103" s="11">
        <f t="shared" si="18"/>
        <v>11150520</v>
      </c>
      <c r="S103" s="36" t="s">
        <v>20</v>
      </c>
      <c r="T103" s="127">
        <v>120</v>
      </c>
      <c r="U103" s="11">
        <f t="shared" si="19"/>
        <v>11150520</v>
      </c>
    </row>
    <row r="104" spans="1:21" ht="27.6" x14ac:dyDescent="0.25">
      <c r="A104" s="131"/>
      <c r="B104" s="132"/>
      <c r="C104" s="14">
        <v>5.1800000000000104</v>
      </c>
      <c r="D104" s="8" t="s">
        <v>106</v>
      </c>
      <c r="E104" s="9" t="s">
        <v>20</v>
      </c>
      <c r="F104" s="169">
        <v>7</v>
      </c>
      <c r="G104" s="10">
        <v>952353</v>
      </c>
      <c r="H104" s="11">
        <f t="shared" si="16"/>
        <v>6666471</v>
      </c>
      <c r="I104" s="133"/>
      <c r="J104" s="36" t="s">
        <v>20</v>
      </c>
      <c r="K104" s="127">
        <v>7</v>
      </c>
      <c r="L104" s="11">
        <f t="shared" si="17"/>
        <v>6666471</v>
      </c>
      <c r="O104" s="36" t="s">
        <v>20</v>
      </c>
      <c r="P104" s="127">
        <v>7</v>
      </c>
      <c r="Q104" s="11">
        <f t="shared" si="18"/>
        <v>6666471</v>
      </c>
      <c r="S104" s="36" t="s">
        <v>20</v>
      </c>
      <c r="T104" s="127">
        <v>7</v>
      </c>
      <c r="U104" s="11">
        <f t="shared" si="19"/>
        <v>6666471</v>
      </c>
    </row>
    <row r="105" spans="1:21" ht="15.6" x14ac:dyDescent="0.25">
      <c r="A105" s="131"/>
      <c r="B105" s="132"/>
      <c r="C105" s="7">
        <v>5.1900000000000102</v>
      </c>
      <c r="D105" s="8" t="s">
        <v>107</v>
      </c>
      <c r="E105" s="9" t="s">
        <v>20</v>
      </c>
      <c r="F105" s="169">
        <v>16</v>
      </c>
      <c r="G105" s="10">
        <v>92896</v>
      </c>
      <c r="H105" s="11">
        <f t="shared" si="16"/>
        <v>1486336</v>
      </c>
      <c r="I105" s="133"/>
      <c r="J105" s="36" t="s">
        <v>20</v>
      </c>
      <c r="K105" s="127">
        <v>16</v>
      </c>
      <c r="L105" s="11">
        <f t="shared" si="17"/>
        <v>1486336</v>
      </c>
      <c r="O105" s="36" t="s">
        <v>20</v>
      </c>
      <c r="P105" s="127">
        <v>16</v>
      </c>
      <c r="Q105" s="11">
        <f t="shared" si="18"/>
        <v>1486336</v>
      </c>
      <c r="S105" s="36" t="s">
        <v>20</v>
      </c>
      <c r="T105" s="127">
        <v>16</v>
      </c>
      <c r="U105" s="11">
        <f t="shared" si="19"/>
        <v>1486336</v>
      </c>
    </row>
    <row r="106" spans="1:21" ht="200.4" customHeight="1" x14ac:dyDescent="0.25">
      <c r="A106" s="131"/>
      <c r="B106" s="132"/>
      <c r="C106" s="238">
        <v>5.2000000000000099</v>
      </c>
      <c r="D106" s="8" t="s">
        <v>108</v>
      </c>
      <c r="E106" s="9" t="s">
        <v>14</v>
      </c>
      <c r="F106" s="169">
        <v>147.47000000000003</v>
      </c>
      <c r="G106" s="10">
        <v>996806</v>
      </c>
      <c r="H106" s="11">
        <f t="shared" si="16"/>
        <v>146998980.82000002</v>
      </c>
      <c r="I106" s="133"/>
      <c r="J106" s="36" t="s">
        <v>14</v>
      </c>
      <c r="K106" s="127">
        <v>147.47000000000003</v>
      </c>
      <c r="L106" s="11">
        <f t="shared" si="17"/>
        <v>146998980.82000002</v>
      </c>
      <c r="O106" s="36" t="s">
        <v>14</v>
      </c>
      <c r="P106" s="127">
        <v>147.47000000000003</v>
      </c>
      <c r="Q106" s="11">
        <f t="shared" si="18"/>
        <v>146998980.82000002</v>
      </c>
      <c r="S106" s="36" t="s">
        <v>14</v>
      </c>
      <c r="T106" s="127">
        <v>147.47000000000003</v>
      </c>
      <c r="U106" s="11">
        <f t="shared" si="19"/>
        <v>146998980.82000002</v>
      </c>
    </row>
    <row r="107" spans="1:21" ht="41.4" x14ac:dyDescent="0.25">
      <c r="A107" s="131"/>
      <c r="B107" s="132"/>
      <c r="C107" s="237">
        <v>5.2100000000000097</v>
      </c>
      <c r="D107" s="8" t="s">
        <v>109</v>
      </c>
      <c r="E107" s="9" t="s">
        <v>14</v>
      </c>
      <c r="F107" s="169">
        <v>596</v>
      </c>
      <c r="G107" s="10">
        <v>144021</v>
      </c>
      <c r="H107" s="11">
        <f t="shared" si="16"/>
        <v>85836516</v>
      </c>
      <c r="I107" s="133"/>
      <c r="J107" s="36" t="s">
        <v>14</v>
      </c>
      <c r="K107" s="169">
        <v>596</v>
      </c>
      <c r="L107" s="11">
        <f t="shared" si="17"/>
        <v>85836516</v>
      </c>
      <c r="O107" s="36" t="s">
        <v>14</v>
      </c>
      <c r="P107" s="169">
        <v>869.72</v>
      </c>
      <c r="Q107" s="11">
        <f t="shared" si="18"/>
        <v>125257944.12</v>
      </c>
      <c r="S107" s="36" t="s">
        <v>14</v>
      </c>
      <c r="T107" s="169">
        <v>869.72</v>
      </c>
      <c r="U107" s="11">
        <f t="shared" si="19"/>
        <v>125257944.12</v>
      </c>
    </row>
    <row r="108" spans="1:21" ht="46.95" customHeight="1" x14ac:dyDescent="0.25">
      <c r="A108" s="131"/>
      <c r="B108" s="132"/>
      <c r="C108" s="237">
        <v>5.2200000000000104</v>
      </c>
      <c r="D108" s="8" t="s">
        <v>110</v>
      </c>
      <c r="E108" s="9" t="s">
        <v>14</v>
      </c>
      <c r="F108" s="169">
        <v>213.5</v>
      </c>
      <c r="G108" s="10">
        <v>147229</v>
      </c>
      <c r="H108" s="11">
        <f t="shared" si="16"/>
        <v>31433391.5</v>
      </c>
      <c r="I108" s="133"/>
      <c r="J108" s="36" t="s">
        <v>14</v>
      </c>
      <c r="K108" s="169">
        <v>213.5</v>
      </c>
      <c r="L108" s="11">
        <f t="shared" si="17"/>
        <v>31433391.5</v>
      </c>
      <c r="O108" s="36" t="s">
        <v>14</v>
      </c>
      <c r="P108" s="169">
        <v>152.91999999999999</v>
      </c>
      <c r="Q108" s="11">
        <f t="shared" si="18"/>
        <v>22514258.68</v>
      </c>
      <c r="S108" s="36" t="s">
        <v>14</v>
      </c>
      <c r="T108" s="169">
        <v>152.91999999999999</v>
      </c>
      <c r="U108" s="11">
        <f t="shared" si="19"/>
        <v>22514258.68</v>
      </c>
    </row>
    <row r="109" spans="1:21" ht="41.4" x14ac:dyDescent="0.25">
      <c r="A109" s="131"/>
      <c r="B109" s="132"/>
      <c r="C109" s="237">
        <v>5.2300000000000102</v>
      </c>
      <c r="D109" s="8" t="s">
        <v>111</v>
      </c>
      <c r="E109" s="9" t="s">
        <v>14</v>
      </c>
      <c r="F109" s="169">
        <v>96</v>
      </c>
      <c r="G109" s="10">
        <v>144021</v>
      </c>
      <c r="H109" s="11">
        <f t="shared" si="16"/>
        <v>13826016</v>
      </c>
      <c r="I109" s="133"/>
      <c r="J109" s="36" t="s">
        <v>14</v>
      </c>
      <c r="K109" s="169">
        <v>96</v>
      </c>
      <c r="L109" s="11">
        <f t="shared" si="17"/>
        <v>13826016</v>
      </c>
      <c r="O109" s="36" t="s">
        <v>14</v>
      </c>
      <c r="P109" s="169">
        <v>122.78</v>
      </c>
      <c r="Q109" s="11">
        <f t="shared" si="18"/>
        <v>17682898.379999999</v>
      </c>
      <c r="S109" s="36" t="s">
        <v>14</v>
      </c>
      <c r="T109" s="169">
        <v>122.78</v>
      </c>
      <c r="U109" s="11">
        <f t="shared" si="19"/>
        <v>17682898.379999999</v>
      </c>
    </row>
    <row r="110" spans="1:21" ht="27.6" x14ac:dyDescent="0.25">
      <c r="A110" s="131"/>
      <c r="B110" s="132"/>
      <c r="C110" s="238">
        <v>5.24000000000001</v>
      </c>
      <c r="D110" s="8" t="s">
        <v>112</v>
      </c>
      <c r="E110" s="9" t="s">
        <v>14</v>
      </c>
      <c r="F110" s="169">
        <v>282</v>
      </c>
      <c r="G110" s="10">
        <v>93488</v>
      </c>
      <c r="H110" s="11">
        <f t="shared" si="16"/>
        <v>26363616</v>
      </c>
      <c r="I110" s="133"/>
      <c r="J110" s="36" t="s">
        <v>14</v>
      </c>
      <c r="K110" s="169">
        <v>282</v>
      </c>
      <c r="L110" s="11">
        <f t="shared" si="17"/>
        <v>26363616</v>
      </c>
      <c r="O110" s="36" t="s">
        <v>14</v>
      </c>
      <c r="P110" s="169">
        <v>282</v>
      </c>
      <c r="Q110" s="11">
        <f t="shared" si="18"/>
        <v>26363616</v>
      </c>
      <c r="S110" s="36" t="s">
        <v>14</v>
      </c>
      <c r="T110" s="169">
        <v>282</v>
      </c>
      <c r="U110" s="11">
        <f t="shared" si="19"/>
        <v>26363616</v>
      </c>
    </row>
    <row r="111" spans="1:21" ht="82.8" x14ac:dyDescent="0.25">
      <c r="A111" s="131"/>
      <c r="B111" s="132"/>
      <c r="C111" s="7">
        <v>5.2500000000000098</v>
      </c>
      <c r="D111" s="8" t="s">
        <v>113</v>
      </c>
      <c r="E111" s="9" t="s">
        <v>14</v>
      </c>
      <c r="F111" s="169">
        <v>106</v>
      </c>
      <c r="G111" s="10">
        <v>125398</v>
      </c>
      <c r="H111" s="11">
        <f t="shared" si="16"/>
        <v>13292188</v>
      </c>
      <c r="I111" s="133"/>
      <c r="J111" s="36" t="s">
        <v>14</v>
      </c>
      <c r="K111" s="169">
        <v>106</v>
      </c>
      <c r="L111" s="11">
        <f t="shared" si="17"/>
        <v>13292188</v>
      </c>
      <c r="O111" s="36" t="s">
        <v>14</v>
      </c>
      <c r="P111" s="169">
        <v>106</v>
      </c>
      <c r="Q111" s="11">
        <f t="shared" si="18"/>
        <v>13292188</v>
      </c>
      <c r="S111" s="36" t="s">
        <v>14</v>
      </c>
      <c r="T111" s="169">
        <v>106</v>
      </c>
      <c r="U111" s="11">
        <f t="shared" si="19"/>
        <v>13292188</v>
      </c>
    </row>
    <row r="112" spans="1:21" ht="27.6" x14ac:dyDescent="0.25">
      <c r="A112" s="131"/>
      <c r="B112" s="132"/>
      <c r="C112" s="14">
        <v>5.2600000000000096</v>
      </c>
      <c r="D112" s="8" t="s">
        <v>114</v>
      </c>
      <c r="E112" s="9" t="s">
        <v>7</v>
      </c>
      <c r="F112" s="169">
        <v>404</v>
      </c>
      <c r="G112" s="10">
        <v>39833</v>
      </c>
      <c r="H112" s="11">
        <f t="shared" si="16"/>
        <v>16092532</v>
      </c>
      <c r="I112" s="133"/>
      <c r="J112" s="36" t="s">
        <v>7</v>
      </c>
      <c r="K112" s="169">
        <v>404</v>
      </c>
      <c r="L112" s="11">
        <f t="shared" si="17"/>
        <v>16092532</v>
      </c>
      <c r="O112" s="36" t="s">
        <v>7</v>
      </c>
      <c r="P112" s="169">
        <v>0</v>
      </c>
      <c r="Q112" s="11">
        <f t="shared" si="18"/>
        <v>0</v>
      </c>
      <c r="S112" s="36" t="s">
        <v>7</v>
      </c>
      <c r="T112" s="169">
        <v>0</v>
      </c>
      <c r="U112" s="11">
        <f t="shared" si="19"/>
        <v>0</v>
      </c>
    </row>
    <row r="113" spans="1:21" ht="27.6" x14ac:dyDescent="0.25">
      <c r="A113" s="131"/>
      <c r="B113" s="132"/>
      <c r="C113" s="7">
        <v>5.2700000000000102</v>
      </c>
      <c r="D113" s="8" t="s">
        <v>115</v>
      </c>
      <c r="E113" s="9" t="s">
        <v>14</v>
      </c>
      <c r="F113" s="169">
        <v>180</v>
      </c>
      <c r="G113" s="10">
        <v>526377</v>
      </c>
      <c r="H113" s="11">
        <f t="shared" si="16"/>
        <v>94747860</v>
      </c>
      <c r="I113" s="133"/>
      <c r="J113" s="36" t="s">
        <v>14</v>
      </c>
      <c r="K113" s="169">
        <v>180</v>
      </c>
      <c r="L113" s="11">
        <f t="shared" si="17"/>
        <v>94747860</v>
      </c>
      <c r="O113" s="36" t="s">
        <v>14</v>
      </c>
      <c r="P113" s="169">
        <v>0</v>
      </c>
      <c r="Q113" s="11">
        <f t="shared" si="18"/>
        <v>0</v>
      </c>
      <c r="S113" s="36" t="s">
        <v>14</v>
      </c>
      <c r="T113" s="169">
        <v>0</v>
      </c>
      <c r="U113" s="11">
        <f t="shared" si="19"/>
        <v>0</v>
      </c>
    </row>
    <row r="114" spans="1:21" ht="27.6" x14ac:dyDescent="0.25">
      <c r="A114" s="131"/>
      <c r="B114" s="132"/>
      <c r="C114" s="14">
        <v>5.28000000000001</v>
      </c>
      <c r="D114" s="8" t="s">
        <v>116</v>
      </c>
      <c r="E114" s="9" t="s">
        <v>14</v>
      </c>
      <c r="F114" s="127">
        <v>1554</v>
      </c>
      <c r="G114" s="12">
        <v>33964</v>
      </c>
      <c r="H114" s="13">
        <f t="shared" si="16"/>
        <v>52780056</v>
      </c>
      <c r="I114" s="133"/>
      <c r="J114" s="36" t="s">
        <v>14</v>
      </c>
      <c r="K114" s="127">
        <v>1554</v>
      </c>
      <c r="L114" s="13">
        <f t="shared" si="17"/>
        <v>52780056</v>
      </c>
      <c r="O114" s="36" t="s">
        <v>14</v>
      </c>
      <c r="P114" s="127">
        <v>0</v>
      </c>
      <c r="Q114" s="11">
        <f t="shared" si="18"/>
        <v>0</v>
      </c>
      <c r="S114" s="36" t="s">
        <v>14</v>
      </c>
      <c r="T114" s="127">
        <v>0</v>
      </c>
      <c r="U114" s="13">
        <f t="shared" si="19"/>
        <v>0</v>
      </c>
    </row>
    <row r="115" spans="1:21" ht="33.6" customHeight="1" x14ac:dyDescent="0.25">
      <c r="A115" s="131"/>
      <c r="B115" s="132"/>
      <c r="C115" s="237">
        <v>5.2900000000000098</v>
      </c>
      <c r="D115" s="8" t="s">
        <v>117</v>
      </c>
      <c r="E115" s="9" t="s">
        <v>14</v>
      </c>
      <c r="F115" s="169">
        <v>1838.6000000000001</v>
      </c>
      <c r="G115" s="10">
        <v>20667</v>
      </c>
      <c r="H115" s="11">
        <f t="shared" si="16"/>
        <v>37998346.200000003</v>
      </c>
      <c r="I115" s="133"/>
      <c r="J115" s="36" t="s">
        <v>14</v>
      </c>
      <c r="K115" s="169">
        <v>1838.6000000000001</v>
      </c>
      <c r="L115" s="11">
        <f t="shared" si="17"/>
        <v>37998346.200000003</v>
      </c>
      <c r="O115" s="36" t="s">
        <v>14</v>
      </c>
      <c r="P115" s="169">
        <v>1367.61</v>
      </c>
      <c r="Q115" s="11">
        <f t="shared" si="18"/>
        <v>28264395.869999997</v>
      </c>
      <c r="S115" s="36" t="s">
        <v>14</v>
      </c>
      <c r="T115" s="169">
        <v>1367.61</v>
      </c>
      <c r="U115" s="11">
        <f t="shared" si="19"/>
        <v>28264395.869999997</v>
      </c>
    </row>
    <row r="116" spans="1:21" ht="92.4" customHeight="1" x14ac:dyDescent="0.25">
      <c r="A116" s="131"/>
      <c r="B116" s="132"/>
      <c r="C116" s="14">
        <v>5.3000000000000096</v>
      </c>
      <c r="D116" s="8" t="s">
        <v>118</v>
      </c>
      <c r="E116" s="9" t="s">
        <v>14</v>
      </c>
      <c r="F116" s="169">
        <v>20</v>
      </c>
      <c r="G116" s="10">
        <v>250797</v>
      </c>
      <c r="H116" s="11">
        <f t="shared" si="16"/>
        <v>5015940</v>
      </c>
      <c r="I116" s="133"/>
      <c r="J116" s="36" t="s">
        <v>14</v>
      </c>
      <c r="K116" s="169">
        <v>20</v>
      </c>
      <c r="L116" s="11">
        <f t="shared" si="17"/>
        <v>5015940</v>
      </c>
      <c r="O116" s="36" t="s">
        <v>14</v>
      </c>
      <c r="P116" s="169">
        <v>18.09</v>
      </c>
      <c r="Q116" s="11">
        <f t="shared" si="18"/>
        <v>4536917.7299999995</v>
      </c>
      <c r="S116" s="36" t="s">
        <v>14</v>
      </c>
      <c r="T116" s="169">
        <v>18.09</v>
      </c>
      <c r="U116" s="11">
        <f t="shared" si="19"/>
        <v>4536917.7299999995</v>
      </c>
    </row>
    <row r="117" spans="1:21" ht="48.6" customHeight="1" x14ac:dyDescent="0.25">
      <c r="A117" s="131"/>
      <c r="B117" s="132"/>
      <c r="C117" s="7">
        <v>5.3100000000000103</v>
      </c>
      <c r="D117" s="8" t="s">
        <v>119</v>
      </c>
      <c r="E117" s="9" t="s">
        <v>14</v>
      </c>
      <c r="F117" s="169">
        <v>823.62</v>
      </c>
      <c r="G117" s="10">
        <v>155149</v>
      </c>
      <c r="H117" s="11">
        <f t="shared" si="16"/>
        <v>127783819.38</v>
      </c>
      <c r="I117" s="133"/>
      <c r="J117" s="36" t="s">
        <v>14</v>
      </c>
      <c r="K117" s="169">
        <v>823.62</v>
      </c>
      <c r="L117" s="11">
        <f t="shared" si="17"/>
        <v>127783819.38</v>
      </c>
      <c r="O117" s="36" t="s">
        <v>14</v>
      </c>
      <c r="P117" s="169">
        <v>261.77</v>
      </c>
      <c r="Q117" s="11">
        <f t="shared" si="18"/>
        <v>40613353.729999997</v>
      </c>
      <c r="S117" s="36" t="s">
        <v>14</v>
      </c>
      <c r="T117" s="169">
        <v>261.77</v>
      </c>
      <c r="U117" s="11">
        <f t="shared" si="19"/>
        <v>40613353.729999997</v>
      </c>
    </row>
    <row r="118" spans="1:21" ht="27.6" x14ac:dyDescent="0.25">
      <c r="A118" s="131"/>
      <c r="B118" s="132"/>
      <c r="C118" s="238">
        <v>5.3200000000000101</v>
      </c>
      <c r="D118" s="8" t="s">
        <v>120</v>
      </c>
      <c r="E118" s="9" t="s">
        <v>14</v>
      </c>
      <c r="F118" s="169">
        <v>823.62</v>
      </c>
      <c r="G118" s="10">
        <v>83123</v>
      </c>
      <c r="H118" s="11">
        <f t="shared" si="16"/>
        <v>68461765.260000005</v>
      </c>
      <c r="I118" s="133"/>
      <c r="J118" s="36" t="s">
        <v>14</v>
      </c>
      <c r="K118" s="169">
        <v>823.62</v>
      </c>
      <c r="L118" s="11">
        <f t="shared" si="17"/>
        <v>68461765.260000005</v>
      </c>
      <c r="O118" s="36" t="s">
        <v>14</v>
      </c>
      <c r="P118" s="169">
        <v>1889.03</v>
      </c>
      <c r="Q118" s="11">
        <f t="shared" si="18"/>
        <v>157021840.69</v>
      </c>
      <c r="S118" s="36" t="s">
        <v>14</v>
      </c>
      <c r="T118" s="169">
        <v>1889.03</v>
      </c>
      <c r="U118" s="11">
        <f t="shared" si="19"/>
        <v>157021840.69</v>
      </c>
    </row>
    <row r="119" spans="1:21" ht="16.2" thickBot="1" x14ac:dyDescent="0.3">
      <c r="A119" s="131"/>
      <c r="B119" s="132"/>
      <c r="C119" s="15" t="s">
        <v>34</v>
      </c>
      <c r="D119" s="137"/>
      <c r="E119" s="137"/>
      <c r="F119" s="169"/>
      <c r="G119" s="137"/>
      <c r="H119" s="16">
        <f>SUM(H87:H118)</f>
        <v>2204796552.3107681</v>
      </c>
      <c r="I119" s="133"/>
      <c r="J119" s="138"/>
      <c r="K119" s="169"/>
      <c r="L119" s="16">
        <f>SUM(L87:L118)</f>
        <v>2025704754.0888193</v>
      </c>
      <c r="O119" s="138"/>
      <c r="P119" s="169"/>
      <c r="Q119" s="16">
        <f>SUM(Q87:Q118)</f>
        <v>1392766568.6800001</v>
      </c>
      <c r="S119" s="138"/>
      <c r="T119" s="169"/>
      <c r="U119" s="16">
        <f>SUM(U87:U118)</f>
        <v>1392766568.6800001</v>
      </c>
    </row>
    <row r="120" spans="1:21" ht="16.2" thickBot="1" x14ac:dyDescent="0.3">
      <c r="A120" s="131"/>
      <c r="B120" s="132"/>
      <c r="C120" s="4" t="s">
        <v>121</v>
      </c>
      <c r="D120" s="5"/>
      <c r="E120" s="5"/>
      <c r="F120" s="168"/>
      <c r="G120" s="5"/>
      <c r="H120" s="6"/>
      <c r="I120" s="133"/>
      <c r="J120" s="4"/>
      <c r="K120" s="168"/>
      <c r="L120" s="6"/>
      <c r="O120" s="4"/>
      <c r="P120" s="168"/>
      <c r="Q120" s="6"/>
      <c r="S120" s="4"/>
      <c r="T120" s="168"/>
      <c r="U120" s="6"/>
    </row>
    <row r="121" spans="1:21" ht="27.6" x14ac:dyDescent="0.25">
      <c r="A121" s="131"/>
      <c r="B121" s="132"/>
      <c r="C121" s="237">
        <v>6.1</v>
      </c>
      <c r="D121" s="8" t="s">
        <v>122</v>
      </c>
      <c r="E121" s="9" t="s">
        <v>20</v>
      </c>
      <c r="F121" s="169">
        <v>35</v>
      </c>
      <c r="G121" s="10">
        <v>1318184</v>
      </c>
      <c r="H121" s="11">
        <f>F121*G121</f>
        <v>46136440</v>
      </c>
      <c r="I121" s="133"/>
      <c r="J121" s="36" t="s">
        <v>20</v>
      </c>
      <c r="K121" s="169">
        <v>35</v>
      </c>
      <c r="L121" s="11">
        <f t="shared" ref="L121:L133" si="20">+K121*G121</f>
        <v>46136440</v>
      </c>
      <c r="O121" s="36" t="s">
        <v>20</v>
      </c>
      <c r="P121" s="169">
        <v>35</v>
      </c>
      <c r="Q121" s="11">
        <f t="shared" ref="Q121:Q133" si="21">+P121*G121</f>
        <v>46136440</v>
      </c>
      <c r="S121" s="36" t="s">
        <v>20</v>
      </c>
      <c r="T121" s="169">
        <v>35</v>
      </c>
      <c r="U121" s="11">
        <f t="shared" ref="U121:U133" si="22">+T121*G121</f>
        <v>46136440</v>
      </c>
    </row>
    <row r="122" spans="1:21" ht="27.6" x14ac:dyDescent="0.25">
      <c r="A122" s="131"/>
      <c r="B122" s="132"/>
      <c r="C122" s="237">
        <v>6.2</v>
      </c>
      <c r="D122" s="8" t="s">
        <v>123</v>
      </c>
      <c r="E122" s="9" t="s">
        <v>20</v>
      </c>
      <c r="F122" s="169">
        <v>34</v>
      </c>
      <c r="G122" s="10">
        <v>782948</v>
      </c>
      <c r="H122" s="11">
        <f t="shared" ref="H122:H133" si="23">F122*G122</f>
        <v>26620232</v>
      </c>
      <c r="I122" s="133"/>
      <c r="J122" s="36" t="s">
        <v>20</v>
      </c>
      <c r="K122" s="169">
        <v>34</v>
      </c>
      <c r="L122" s="11">
        <f t="shared" si="20"/>
        <v>26620232</v>
      </c>
      <c r="O122" s="36" t="s">
        <v>20</v>
      </c>
      <c r="P122" s="169">
        <v>35</v>
      </c>
      <c r="Q122" s="11">
        <f t="shared" si="21"/>
        <v>27403180</v>
      </c>
      <c r="S122" s="36" t="s">
        <v>20</v>
      </c>
      <c r="T122" s="169">
        <v>35</v>
      </c>
      <c r="U122" s="11">
        <f t="shared" si="22"/>
        <v>27403180</v>
      </c>
    </row>
    <row r="123" spans="1:21" s="263" customFormat="1" ht="37.799999999999997" customHeight="1" x14ac:dyDescent="0.25">
      <c r="A123" s="253"/>
      <c r="B123" s="254"/>
      <c r="C123" s="255">
        <v>6.3</v>
      </c>
      <c r="D123" s="256" t="s">
        <v>124</v>
      </c>
      <c r="E123" s="257" t="s">
        <v>20</v>
      </c>
      <c r="F123" s="258">
        <v>25</v>
      </c>
      <c r="G123" s="259">
        <v>2861118</v>
      </c>
      <c r="H123" s="260">
        <f t="shared" si="23"/>
        <v>71527950</v>
      </c>
      <c r="I123" s="261"/>
      <c r="J123" s="262" t="s">
        <v>20</v>
      </c>
      <c r="K123" s="258">
        <v>25</v>
      </c>
      <c r="L123" s="260">
        <f t="shared" si="20"/>
        <v>71527950</v>
      </c>
      <c r="O123" s="262" t="s">
        <v>20</v>
      </c>
      <c r="P123" s="258">
        <v>25</v>
      </c>
      <c r="Q123" s="260">
        <f t="shared" si="21"/>
        <v>71527950</v>
      </c>
      <c r="S123" s="262" t="s">
        <v>20</v>
      </c>
      <c r="T123" s="258">
        <v>0</v>
      </c>
      <c r="U123" s="260">
        <f t="shared" si="22"/>
        <v>0</v>
      </c>
    </row>
    <row r="124" spans="1:21" ht="41.4" x14ac:dyDescent="0.25">
      <c r="A124" s="131"/>
      <c r="B124" s="132"/>
      <c r="C124" s="237">
        <v>6.4</v>
      </c>
      <c r="D124" s="8" t="s">
        <v>125</v>
      </c>
      <c r="E124" s="9" t="s">
        <v>20</v>
      </c>
      <c r="F124" s="169">
        <v>7</v>
      </c>
      <c r="G124" s="10">
        <v>2861118</v>
      </c>
      <c r="H124" s="11">
        <f t="shared" si="23"/>
        <v>20027826</v>
      </c>
      <c r="I124" s="133"/>
      <c r="J124" s="36" t="s">
        <v>20</v>
      </c>
      <c r="K124" s="169">
        <v>7</v>
      </c>
      <c r="L124" s="11">
        <f t="shared" si="20"/>
        <v>20027826</v>
      </c>
      <c r="O124" s="36" t="s">
        <v>20</v>
      </c>
      <c r="P124" s="169">
        <v>7</v>
      </c>
      <c r="Q124" s="11">
        <f t="shared" si="21"/>
        <v>20027826</v>
      </c>
      <c r="S124" s="36" t="s">
        <v>20</v>
      </c>
      <c r="T124" s="169">
        <v>7</v>
      </c>
      <c r="U124" s="11">
        <f t="shared" si="22"/>
        <v>20027826</v>
      </c>
    </row>
    <row r="125" spans="1:21" ht="41.4" x14ac:dyDescent="0.25">
      <c r="A125" s="131"/>
      <c r="B125" s="132"/>
      <c r="C125" s="237">
        <v>6.5</v>
      </c>
      <c r="D125" s="8" t="s">
        <v>126</v>
      </c>
      <c r="E125" s="9" t="s">
        <v>20</v>
      </c>
      <c r="F125" s="169">
        <v>2</v>
      </c>
      <c r="G125" s="10">
        <v>3125774</v>
      </c>
      <c r="H125" s="11">
        <f t="shared" si="23"/>
        <v>6251548</v>
      </c>
      <c r="I125" s="133"/>
      <c r="J125" s="36" t="s">
        <v>20</v>
      </c>
      <c r="K125" s="169">
        <v>2</v>
      </c>
      <c r="L125" s="11">
        <f t="shared" si="20"/>
        <v>6251548</v>
      </c>
      <c r="O125" s="36" t="s">
        <v>20</v>
      </c>
      <c r="P125" s="169">
        <v>3</v>
      </c>
      <c r="Q125" s="11">
        <f t="shared" si="21"/>
        <v>9377322</v>
      </c>
      <c r="S125" s="36" t="s">
        <v>20</v>
      </c>
      <c r="T125" s="169">
        <v>3</v>
      </c>
      <c r="U125" s="11">
        <f t="shared" si="22"/>
        <v>9377322</v>
      </c>
    </row>
    <row r="126" spans="1:21" ht="41.4" x14ac:dyDescent="0.25">
      <c r="A126" s="131"/>
      <c r="B126" s="132"/>
      <c r="C126" s="237">
        <v>6.6</v>
      </c>
      <c r="D126" s="8" t="s">
        <v>127</v>
      </c>
      <c r="E126" s="9" t="s">
        <v>20</v>
      </c>
      <c r="F126" s="169">
        <v>1</v>
      </c>
      <c r="G126" s="10">
        <v>5348231</v>
      </c>
      <c r="H126" s="11">
        <f t="shared" si="23"/>
        <v>5348231</v>
      </c>
      <c r="I126" s="133"/>
      <c r="J126" s="36" t="s">
        <v>20</v>
      </c>
      <c r="K126" s="169">
        <v>1</v>
      </c>
      <c r="L126" s="11">
        <f t="shared" si="20"/>
        <v>5348231</v>
      </c>
      <c r="O126" s="36" t="s">
        <v>20</v>
      </c>
      <c r="P126" s="169">
        <v>1</v>
      </c>
      <c r="Q126" s="11">
        <f t="shared" si="21"/>
        <v>5348231</v>
      </c>
      <c r="S126" s="36" t="s">
        <v>20</v>
      </c>
      <c r="T126" s="169">
        <v>1</v>
      </c>
      <c r="U126" s="11">
        <f t="shared" si="22"/>
        <v>5348231</v>
      </c>
    </row>
    <row r="127" spans="1:21" ht="15.6" x14ac:dyDescent="0.25">
      <c r="A127" s="131"/>
      <c r="B127" s="132"/>
      <c r="C127" s="237">
        <v>6.7</v>
      </c>
      <c r="D127" s="8" t="s">
        <v>128</v>
      </c>
      <c r="E127" s="9" t="s">
        <v>14</v>
      </c>
      <c r="F127" s="169">
        <v>102.93599999999999</v>
      </c>
      <c r="G127" s="10">
        <v>882365</v>
      </c>
      <c r="H127" s="11">
        <f t="shared" si="23"/>
        <v>90827123.640000001</v>
      </c>
      <c r="I127" s="133"/>
      <c r="J127" s="36" t="s">
        <v>14</v>
      </c>
      <c r="K127" s="169">
        <v>102.93599999999999</v>
      </c>
      <c r="L127" s="11">
        <f t="shared" si="20"/>
        <v>90827123.640000001</v>
      </c>
      <c r="O127" s="36" t="s">
        <v>14</v>
      </c>
      <c r="P127" s="169">
        <v>194.21</v>
      </c>
      <c r="Q127" s="11">
        <f t="shared" si="21"/>
        <v>171364106.65000001</v>
      </c>
      <c r="S127" s="36" t="s">
        <v>14</v>
      </c>
      <c r="T127" s="127">
        <v>194.21</v>
      </c>
      <c r="U127" s="11">
        <f t="shared" si="22"/>
        <v>171364106.65000001</v>
      </c>
    </row>
    <row r="128" spans="1:21" ht="27.6" x14ac:dyDescent="0.25">
      <c r="A128" s="131"/>
      <c r="B128" s="132"/>
      <c r="C128" s="237">
        <v>6.8</v>
      </c>
      <c r="D128" s="8" t="s">
        <v>129</v>
      </c>
      <c r="E128" s="9" t="s">
        <v>20</v>
      </c>
      <c r="F128" s="169">
        <v>4</v>
      </c>
      <c r="G128" s="10">
        <v>239362</v>
      </c>
      <c r="H128" s="11">
        <f t="shared" si="23"/>
        <v>957448</v>
      </c>
      <c r="I128" s="133"/>
      <c r="J128" s="36" t="s">
        <v>20</v>
      </c>
      <c r="K128" s="169">
        <v>4</v>
      </c>
      <c r="L128" s="11">
        <f t="shared" si="20"/>
        <v>957448</v>
      </c>
      <c r="O128" s="36" t="s">
        <v>20</v>
      </c>
      <c r="P128" s="169">
        <v>3</v>
      </c>
      <c r="Q128" s="11">
        <f t="shared" si="21"/>
        <v>718086</v>
      </c>
      <c r="S128" s="36" t="s">
        <v>20</v>
      </c>
      <c r="T128" s="169">
        <v>3</v>
      </c>
      <c r="U128" s="11">
        <f t="shared" si="22"/>
        <v>718086</v>
      </c>
    </row>
    <row r="129" spans="1:21" ht="27.6" x14ac:dyDescent="0.25">
      <c r="A129" s="131"/>
      <c r="B129" s="132"/>
      <c r="C129" s="237">
        <v>6.9</v>
      </c>
      <c r="D129" s="8" t="s">
        <v>130</v>
      </c>
      <c r="E129" s="9" t="s">
        <v>20</v>
      </c>
      <c r="F129" s="169">
        <v>2</v>
      </c>
      <c r="G129" s="10">
        <v>938373</v>
      </c>
      <c r="H129" s="11">
        <f t="shared" si="23"/>
        <v>1876746</v>
      </c>
      <c r="I129" s="133"/>
      <c r="J129" s="36" t="s">
        <v>20</v>
      </c>
      <c r="K129" s="169">
        <v>2</v>
      </c>
      <c r="L129" s="11">
        <f t="shared" si="20"/>
        <v>1876746</v>
      </c>
      <c r="O129" s="36" t="s">
        <v>20</v>
      </c>
      <c r="P129" s="169">
        <v>2</v>
      </c>
      <c r="Q129" s="11">
        <f t="shared" si="21"/>
        <v>1876746</v>
      </c>
      <c r="S129" s="36" t="s">
        <v>20</v>
      </c>
      <c r="T129" s="235">
        <v>2</v>
      </c>
      <c r="U129" s="11">
        <f t="shared" si="22"/>
        <v>1876746</v>
      </c>
    </row>
    <row r="130" spans="1:21" ht="27.6" x14ac:dyDescent="0.25">
      <c r="A130" s="131"/>
      <c r="B130" s="132"/>
      <c r="C130" s="238">
        <v>6.1</v>
      </c>
      <c r="D130" s="8" t="s">
        <v>131</v>
      </c>
      <c r="E130" s="9" t="s">
        <v>20</v>
      </c>
      <c r="F130" s="169">
        <v>25</v>
      </c>
      <c r="G130" s="10">
        <v>558790</v>
      </c>
      <c r="H130" s="11">
        <f t="shared" si="23"/>
        <v>13969750</v>
      </c>
      <c r="I130" s="133"/>
      <c r="J130" s="36" t="s">
        <v>20</v>
      </c>
      <c r="K130" s="169">
        <v>25</v>
      </c>
      <c r="L130" s="11">
        <f t="shared" si="20"/>
        <v>13969750</v>
      </c>
      <c r="O130" s="36" t="s">
        <v>20</v>
      </c>
      <c r="P130" s="169">
        <v>25</v>
      </c>
      <c r="Q130" s="11">
        <f t="shared" si="21"/>
        <v>13969750</v>
      </c>
      <c r="S130" s="36" t="s">
        <v>20</v>
      </c>
      <c r="T130" s="235">
        <v>25</v>
      </c>
      <c r="U130" s="11">
        <f t="shared" si="22"/>
        <v>13969750</v>
      </c>
    </row>
    <row r="131" spans="1:21" ht="27.6" x14ac:dyDescent="0.25">
      <c r="A131" s="131"/>
      <c r="B131" s="132"/>
      <c r="C131" s="237">
        <v>6.11</v>
      </c>
      <c r="D131" s="8" t="s">
        <v>132</v>
      </c>
      <c r="E131" s="9" t="s">
        <v>20</v>
      </c>
      <c r="F131" s="169">
        <v>2</v>
      </c>
      <c r="G131" s="10">
        <v>533142</v>
      </c>
      <c r="H131" s="11">
        <f t="shared" si="23"/>
        <v>1066284</v>
      </c>
      <c r="I131" s="133"/>
      <c r="J131" s="36" t="s">
        <v>20</v>
      </c>
      <c r="K131" s="169">
        <v>2</v>
      </c>
      <c r="L131" s="11">
        <f t="shared" si="20"/>
        <v>1066284</v>
      </c>
      <c r="O131" s="36" t="s">
        <v>20</v>
      </c>
      <c r="P131" s="169">
        <v>2</v>
      </c>
      <c r="Q131" s="11">
        <f t="shared" si="21"/>
        <v>1066284</v>
      </c>
      <c r="S131" s="36" t="s">
        <v>20</v>
      </c>
      <c r="T131" s="235">
        <v>2</v>
      </c>
      <c r="U131" s="11">
        <f t="shared" si="22"/>
        <v>1066284</v>
      </c>
    </row>
    <row r="132" spans="1:21" ht="27.6" x14ac:dyDescent="0.25">
      <c r="A132" s="131"/>
      <c r="B132" s="132"/>
      <c r="C132" s="237">
        <v>6.12</v>
      </c>
      <c r="D132" s="8" t="s">
        <v>133</v>
      </c>
      <c r="E132" s="9" t="s">
        <v>20</v>
      </c>
      <c r="F132" s="169">
        <v>4</v>
      </c>
      <c r="G132" s="10">
        <v>1052439</v>
      </c>
      <c r="H132" s="11">
        <f t="shared" si="23"/>
        <v>4209756</v>
      </c>
      <c r="I132" s="133"/>
      <c r="J132" s="36" t="s">
        <v>20</v>
      </c>
      <c r="K132" s="169">
        <v>4</v>
      </c>
      <c r="L132" s="11">
        <f t="shared" si="20"/>
        <v>4209756</v>
      </c>
      <c r="O132" s="36" t="s">
        <v>20</v>
      </c>
      <c r="P132" s="169">
        <v>3</v>
      </c>
      <c r="Q132" s="11">
        <f t="shared" si="21"/>
        <v>3157317</v>
      </c>
      <c r="S132" s="36" t="s">
        <v>20</v>
      </c>
      <c r="T132" s="235">
        <v>3</v>
      </c>
      <c r="U132" s="11">
        <f t="shared" si="22"/>
        <v>3157317</v>
      </c>
    </row>
    <row r="133" spans="1:21" ht="55.2" x14ac:dyDescent="0.25">
      <c r="A133" s="131"/>
      <c r="B133" s="132"/>
      <c r="C133" s="237">
        <v>6.13</v>
      </c>
      <c r="D133" s="8" t="s">
        <v>134</v>
      </c>
      <c r="E133" s="9" t="s">
        <v>9</v>
      </c>
      <c r="F133" s="169">
        <v>1</v>
      </c>
      <c r="G133" s="10">
        <v>66852109</v>
      </c>
      <c r="H133" s="11">
        <f t="shared" si="23"/>
        <v>66852109</v>
      </c>
      <c r="I133" s="133"/>
      <c r="J133" s="36" t="s">
        <v>9</v>
      </c>
      <c r="K133" s="169">
        <v>1</v>
      </c>
      <c r="L133" s="11">
        <f t="shared" si="20"/>
        <v>66852109</v>
      </c>
      <c r="O133" s="36" t="s">
        <v>9</v>
      </c>
      <c r="P133" s="169">
        <v>1</v>
      </c>
      <c r="Q133" s="11">
        <f t="shared" si="21"/>
        <v>66852109</v>
      </c>
      <c r="S133" s="36" t="s">
        <v>9</v>
      </c>
      <c r="T133" s="169">
        <v>1</v>
      </c>
      <c r="U133" s="11">
        <f t="shared" si="22"/>
        <v>66852109</v>
      </c>
    </row>
    <row r="134" spans="1:21" ht="16.2" thickBot="1" x14ac:dyDescent="0.3">
      <c r="A134" s="131"/>
      <c r="B134" s="132"/>
      <c r="C134" s="15" t="s">
        <v>34</v>
      </c>
      <c r="D134" s="137"/>
      <c r="E134" s="137"/>
      <c r="F134" s="169"/>
      <c r="G134" s="137"/>
      <c r="H134" s="16">
        <f>SUM(H121:H133)</f>
        <v>355671443.63999999</v>
      </c>
      <c r="I134" s="133"/>
      <c r="J134" s="138"/>
      <c r="K134" s="169"/>
      <c r="L134" s="16">
        <f>SUM(L121:L133)</f>
        <v>355671443.63999999</v>
      </c>
      <c r="O134" s="138"/>
      <c r="P134" s="169"/>
      <c r="Q134" s="16">
        <f>SUM(Q121:Q133)</f>
        <v>438825347.64999998</v>
      </c>
      <c r="S134" s="138"/>
      <c r="T134" s="169"/>
      <c r="U134" s="16">
        <f>SUM(U121:U133)</f>
        <v>367297397.64999998</v>
      </c>
    </row>
    <row r="135" spans="1:21" ht="16.2" thickBot="1" x14ac:dyDescent="0.3">
      <c r="A135" s="131"/>
      <c r="B135" s="132"/>
      <c r="C135" s="4" t="s">
        <v>135</v>
      </c>
      <c r="D135" s="5"/>
      <c r="E135" s="5"/>
      <c r="F135" s="168"/>
      <c r="G135" s="5"/>
      <c r="H135" s="6"/>
      <c r="I135" s="133"/>
      <c r="J135" s="4"/>
      <c r="K135" s="168"/>
      <c r="L135" s="6"/>
      <c r="O135" s="4"/>
      <c r="P135" s="168"/>
      <c r="Q135" s="6"/>
      <c r="S135" s="4"/>
      <c r="T135" s="168"/>
      <c r="U135" s="6"/>
    </row>
    <row r="136" spans="1:21" ht="27.6" x14ac:dyDescent="0.25">
      <c r="A136" s="131"/>
      <c r="B136" s="132"/>
      <c r="C136" s="237">
        <v>7.1</v>
      </c>
      <c r="D136" s="8" t="s">
        <v>136</v>
      </c>
      <c r="E136" s="9" t="s">
        <v>14</v>
      </c>
      <c r="F136" s="169">
        <v>127.82682973881168</v>
      </c>
      <c r="G136" s="10">
        <v>423627</v>
      </c>
      <c r="H136" s="11">
        <f t="shared" ref="H136:H169" si="24">F136*G136</f>
        <v>54150896.401763573</v>
      </c>
      <c r="I136" s="133"/>
      <c r="J136" s="36" t="s">
        <v>14</v>
      </c>
      <c r="K136" s="169">
        <v>127.82682973881168</v>
      </c>
      <c r="L136" s="11">
        <f t="shared" ref="L136:L169" si="25">+K136*G136</f>
        <v>54150896.401763573</v>
      </c>
      <c r="O136" s="36" t="s">
        <v>14</v>
      </c>
      <c r="P136" s="169">
        <v>51.51</v>
      </c>
      <c r="Q136" s="11">
        <f t="shared" ref="Q136:Q169" si="26">+P136*G136</f>
        <v>21821026.77</v>
      </c>
      <c r="S136" s="36" t="s">
        <v>14</v>
      </c>
      <c r="T136" s="169">
        <v>51.51</v>
      </c>
      <c r="U136" s="11">
        <f t="shared" ref="U136:U169" si="27">+T136*G136</f>
        <v>21821026.77</v>
      </c>
    </row>
    <row r="137" spans="1:21" ht="33" customHeight="1" x14ac:dyDescent="0.25">
      <c r="A137" s="131"/>
      <c r="B137" s="132"/>
      <c r="C137" s="237">
        <v>7.2</v>
      </c>
      <c r="D137" s="8" t="s">
        <v>137</v>
      </c>
      <c r="E137" s="9" t="s">
        <v>14</v>
      </c>
      <c r="F137" s="169">
        <v>20.16</v>
      </c>
      <c r="G137" s="10">
        <v>946082</v>
      </c>
      <c r="H137" s="11">
        <f t="shared" si="24"/>
        <v>19073013.120000001</v>
      </c>
      <c r="I137" s="133"/>
      <c r="J137" s="36" t="s">
        <v>14</v>
      </c>
      <c r="K137" s="169">
        <v>20.16</v>
      </c>
      <c r="L137" s="11">
        <f t="shared" si="25"/>
        <v>19073013.120000001</v>
      </c>
      <c r="O137" s="36" t="s">
        <v>14</v>
      </c>
      <c r="P137" s="169">
        <v>145.25</v>
      </c>
      <c r="Q137" s="11">
        <f t="shared" si="26"/>
        <v>137418410.5</v>
      </c>
      <c r="S137" s="36" t="s">
        <v>14</v>
      </c>
      <c r="T137" s="169">
        <v>145.25</v>
      </c>
      <c r="U137" s="11">
        <f t="shared" si="27"/>
        <v>137418410.5</v>
      </c>
    </row>
    <row r="138" spans="1:21" ht="15.6" x14ac:dyDescent="0.25">
      <c r="A138" s="131"/>
      <c r="B138" s="132"/>
      <c r="C138" s="237">
        <v>7.3</v>
      </c>
      <c r="D138" s="8" t="s">
        <v>138</v>
      </c>
      <c r="E138" s="9" t="s">
        <v>14</v>
      </c>
      <c r="F138" s="169">
        <v>211.05</v>
      </c>
      <c r="G138" s="10">
        <v>1829712</v>
      </c>
      <c r="H138" s="11">
        <f t="shared" si="24"/>
        <v>386160717.60000002</v>
      </c>
      <c r="I138" s="133"/>
      <c r="J138" s="36" t="s">
        <v>14</v>
      </c>
      <c r="K138" s="169">
        <v>211.05</v>
      </c>
      <c r="L138" s="11">
        <f t="shared" si="25"/>
        <v>386160717.60000002</v>
      </c>
      <c r="O138" s="36" t="s">
        <v>14</v>
      </c>
      <c r="P138" s="169">
        <v>211.05</v>
      </c>
      <c r="Q138" s="11">
        <f t="shared" si="26"/>
        <v>386160717.60000002</v>
      </c>
      <c r="S138" s="36" t="s">
        <v>14</v>
      </c>
      <c r="T138" s="169">
        <v>211.05</v>
      </c>
      <c r="U138" s="11">
        <f t="shared" si="27"/>
        <v>386160717.60000002</v>
      </c>
    </row>
    <row r="139" spans="1:21" ht="27.6" x14ac:dyDescent="0.25">
      <c r="A139" s="131"/>
      <c r="B139" s="132"/>
      <c r="C139" s="237">
        <v>7.4</v>
      </c>
      <c r="D139" s="8" t="s">
        <v>139</v>
      </c>
      <c r="E139" s="9" t="s">
        <v>14</v>
      </c>
      <c r="F139" s="169">
        <v>44.88</v>
      </c>
      <c r="G139" s="10">
        <v>869746</v>
      </c>
      <c r="H139" s="11">
        <f t="shared" si="24"/>
        <v>39034200.480000004</v>
      </c>
      <c r="I139" s="133"/>
      <c r="J139" s="36" t="s">
        <v>14</v>
      </c>
      <c r="K139" s="169">
        <v>44.88</v>
      </c>
      <c r="L139" s="11">
        <f t="shared" si="25"/>
        <v>39034200.480000004</v>
      </c>
      <c r="O139" s="36" t="s">
        <v>14</v>
      </c>
      <c r="P139" s="169">
        <v>189</v>
      </c>
      <c r="Q139" s="11">
        <f t="shared" si="26"/>
        <v>164381994</v>
      </c>
      <c r="S139" s="36" t="s">
        <v>14</v>
      </c>
      <c r="T139" s="169">
        <v>189</v>
      </c>
      <c r="U139" s="11">
        <f t="shared" si="27"/>
        <v>164381994</v>
      </c>
    </row>
    <row r="140" spans="1:21" ht="69" x14ac:dyDescent="0.25">
      <c r="A140" s="131"/>
      <c r="B140" s="132"/>
      <c r="C140" s="7">
        <v>7.5</v>
      </c>
      <c r="D140" s="8" t="s">
        <v>140</v>
      </c>
      <c r="E140" s="9" t="s">
        <v>20</v>
      </c>
      <c r="F140" s="169">
        <v>5</v>
      </c>
      <c r="G140" s="10">
        <v>1477432</v>
      </c>
      <c r="H140" s="11">
        <f t="shared" si="24"/>
        <v>7387160</v>
      </c>
      <c r="I140" s="133"/>
      <c r="J140" s="36" t="s">
        <v>20</v>
      </c>
      <c r="K140" s="169">
        <v>5</v>
      </c>
      <c r="L140" s="11">
        <f t="shared" si="25"/>
        <v>7387160</v>
      </c>
      <c r="O140" s="36" t="s">
        <v>20</v>
      </c>
      <c r="P140" s="169">
        <v>0</v>
      </c>
      <c r="Q140" s="11">
        <f t="shared" si="26"/>
        <v>0</v>
      </c>
      <c r="S140" s="36" t="s">
        <v>20</v>
      </c>
      <c r="T140" s="169">
        <v>0</v>
      </c>
      <c r="U140" s="11">
        <f t="shared" si="27"/>
        <v>0</v>
      </c>
    </row>
    <row r="141" spans="1:21" ht="69" x14ac:dyDescent="0.25">
      <c r="A141" s="131"/>
      <c r="B141" s="132"/>
      <c r="C141" s="7">
        <v>7.6</v>
      </c>
      <c r="D141" s="8" t="s">
        <v>141</v>
      </c>
      <c r="E141" s="9" t="s">
        <v>20</v>
      </c>
      <c r="F141" s="169">
        <v>12</v>
      </c>
      <c r="G141" s="10">
        <v>1689487</v>
      </c>
      <c r="H141" s="11">
        <f t="shared" si="24"/>
        <v>20273844</v>
      </c>
      <c r="I141" s="133"/>
      <c r="J141" s="36" t="s">
        <v>20</v>
      </c>
      <c r="K141" s="169">
        <v>12</v>
      </c>
      <c r="L141" s="11">
        <f t="shared" si="25"/>
        <v>20273844</v>
      </c>
      <c r="O141" s="36" t="s">
        <v>20</v>
      </c>
      <c r="P141" s="169">
        <v>0</v>
      </c>
      <c r="Q141" s="11">
        <f t="shared" si="26"/>
        <v>0</v>
      </c>
      <c r="S141" s="36" t="s">
        <v>20</v>
      </c>
      <c r="T141" s="169">
        <v>0</v>
      </c>
      <c r="U141" s="11">
        <f t="shared" si="27"/>
        <v>0</v>
      </c>
    </row>
    <row r="142" spans="1:21" ht="69" x14ac:dyDescent="0.25">
      <c r="A142" s="131"/>
      <c r="B142" s="132"/>
      <c r="C142" s="7">
        <v>7.7</v>
      </c>
      <c r="D142" s="8" t="s">
        <v>142</v>
      </c>
      <c r="E142" s="9" t="s">
        <v>20</v>
      </c>
      <c r="F142" s="169">
        <v>23</v>
      </c>
      <c r="G142" s="10">
        <v>1894589</v>
      </c>
      <c r="H142" s="11">
        <f t="shared" si="24"/>
        <v>43575547</v>
      </c>
      <c r="I142" s="133"/>
      <c r="J142" s="36" t="s">
        <v>20</v>
      </c>
      <c r="K142" s="169">
        <v>23</v>
      </c>
      <c r="L142" s="11">
        <f t="shared" si="25"/>
        <v>43575547</v>
      </c>
      <c r="O142" s="36" t="s">
        <v>20</v>
      </c>
      <c r="P142" s="169">
        <v>0</v>
      </c>
      <c r="Q142" s="11">
        <f t="shared" si="26"/>
        <v>0</v>
      </c>
      <c r="S142" s="36" t="s">
        <v>20</v>
      </c>
      <c r="T142" s="169">
        <v>0</v>
      </c>
      <c r="U142" s="11">
        <f t="shared" si="27"/>
        <v>0</v>
      </c>
    </row>
    <row r="143" spans="1:21" ht="69" x14ac:dyDescent="0.25">
      <c r="A143" s="131"/>
      <c r="B143" s="132"/>
      <c r="C143" s="7">
        <v>7.8</v>
      </c>
      <c r="D143" s="8" t="s">
        <v>143</v>
      </c>
      <c r="E143" s="9" t="s">
        <v>20</v>
      </c>
      <c r="F143" s="169">
        <v>9</v>
      </c>
      <c r="G143" s="10">
        <v>2111858</v>
      </c>
      <c r="H143" s="11">
        <f t="shared" si="24"/>
        <v>19006722</v>
      </c>
      <c r="I143" s="133"/>
      <c r="J143" s="36" t="s">
        <v>20</v>
      </c>
      <c r="K143" s="169">
        <v>9</v>
      </c>
      <c r="L143" s="11">
        <f t="shared" si="25"/>
        <v>19006722</v>
      </c>
      <c r="O143" s="36" t="s">
        <v>20</v>
      </c>
      <c r="P143" s="169">
        <v>0</v>
      </c>
      <c r="Q143" s="11">
        <f t="shared" si="26"/>
        <v>0</v>
      </c>
      <c r="S143" s="36" t="s">
        <v>20</v>
      </c>
      <c r="T143" s="169">
        <v>0</v>
      </c>
      <c r="U143" s="11">
        <f t="shared" si="27"/>
        <v>0</v>
      </c>
    </row>
    <row r="144" spans="1:21" ht="82.8" x14ac:dyDescent="0.25">
      <c r="A144" s="131"/>
      <c r="B144" s="132"/>
      <c r="C144" s="7">
        <v>7.9</v>
      </c>
      <c r="D144" s="8" t="s">
        <v>144</v>
      </c>
      <c r="E144" s="9" t="s">
        <v>20</v>
      </c>
      <c r="F144" s="169">
        <v>4</v>
      </c>
      <c r="G144" s="10">
        <v>3902158</v>
      </c>
      <c r="H144" s="11">
        <f t="shared" si="24"/>
        <v>15608632</v>
      </c>
      <c r="I144" s="133"/>
      <c r="J144" s="36" t="s">
        <v>20</v>
      </c>
      <c r="K144" s="169">
        <v>4</v>
      </c>
      <c r="L144" s="11">
        <f t="shared" si="25"/>
        <v>15608632</v>
      </c>
      <c r="O144" s="36" t="s">
        <v>20</v>
      </c>
      <c r="P144" s="169">
        <v>0</v>
      </c>
      <c r="Q144" s="11">
        <f t="shared" si="26"/>
        <v>0</v>
      </c>
      <c r="S144" s="36" t="s">
        <v>20</v>
      </c>
      <c r="T144" s="169">
        <v>0</v>
      </c>
      <c r="U144" s="11">
        <f t="shared" si="27"/>
        <v>0</v>
      </c>
    </row>
    <row r="145" spans="1:21" ht="82.8" x14ac:dyDescent="0.25">
      <c r="A145" s="131"/>
      <c r="B145" s="132"/>
      <c r="C145" s="14">
        <v>7.1</v>
      </c>
      <c r="D145" s="8" t="s">
        <v>145</v>
      </c>
      <c r="E145" s="9" t="s">
        <v>20</v>
      </c>
      <c r="F145" s="169">
        <v>1</v>
      </c>
      <c r="G145" s="10">
        <v>4571347</v>
      </c>
      <c r="H145" s="11">
        <f t="shared" si="24"/>
        <v>4571347</v>
      </c>
      <c r="I145" s="133"/>
      <c r="J145" s="36" t="s">
        <v>20</v>
      </c>
      <c r="K145" s="169">
        <v>1</v>
      </c>
      <c r="L145" s="11">
        <f t="shared" si="25"/>
        <v>4571347</v>
      </c>
      <c r="O145" s="36" t="s">
        <v>20</v>
      </c>
      <c r="P145" s="169">
        <v>0</v>
      </c>
      <c r="Q145" s="11">
        <f t="shared" si="26"/>
        <v>0</v>
      </c>
      <c r="S145" s="36" t="s">
        <v>20</v>
      </c>
      <c r="T145" s="169">
        <v>0</v>
      </c>
      <c r="U145" s="11">
        <f t="shared" si="27"/>
        <v>0</v>
      </c>
    </row>
    <row r="146" spans="1:21" ht="82.8" x14ac:dyDescent="0.25">
      <c r="A146" s="131"/>
      <c r="B146" s="132"/>
      <c r="C146" s="7">
        <v>7.11</v>
      </c>
      <c r="D146" s="8" t="s">
        <v>146</v>
      </c>
      <c r="E146" s="9" t="s">
        <v>20</v>
      </c>
      <c r="F146" s="169">
        <v>1</v>
      </c>
      <c r="G146" s="10">
        <v>4397532</v>
      </c>
      <c r="H146" s="11">
        <f t="shared" si="24"/>
        <v>4397532</v>
      </c>
      <c r="I146" s="133"/>
      <c r="J146" s="36" t="s">
        <v>20</v>
      </c>
      <c r="K146" s="169">
        <v>1</v>
      </c>
      <c r="L146" s="11">
        <f t="shared" si="25"/>
        <v>4397532</v>
      </c>
      <c r="O146" s="36" t="s">
        <v>20</v>
      </c>
      <c r="P146" s="169">
        <v>0</v>
      </c>
      <c r="Q146" s="11">
        <f t="shared" si="26"/>
        <v>0</v>
      </c>
      <c r="S146" s="36" t="s">
        <v>20</v>
      </c>
      <c r="T146" s="169">
        <v>0</v>
      </c>
      <c r="U146" s="11">
        <f t="shared" si="27"/>
        <v>0</v>
      </c>
    </row>
    <row r="147" spans="1:21" ht="82.8" x14ac:dyDescent="0.25">
      <c r="A147" s="131"/>
      <c r="B147" s="132"/>
      <c r="C147" s="14">
        <v>7.12</v>
      </c>
      <c r="D147" s="8" t="s">
        <v>147</v>
      </c>
      <c r="E147" s="9" t="s">
        <v>20</v>
      </c>
      <c r="F147" s="169">
        <v>14</v>
      </c>
      <c r="G147" s="10">
        <v>3650125</v>
      </c>
      <c r="H147" s="11">
        <f t="shared" si="24"/>
        <v>51101750</v>
      </c>
      <c r="I147" s="133"/>
      <c r="J147" s="36" t="s">
        <v>20</v>
      </c>
      <c r="K147" s="169">
        <v>14</v>
      </c>
      <c r="L147" s="11">
        <f t="shared" si="25"/>
        <v>51101750</v>
      </c>
      <c r="O147" s="36" t="s">
        <v>20</v>
      </c>
      <c r="P147" s="169">
        <v>0</v>
      </c>
      <c r="Q147" s="11">
        <f t="shared" si="26"/>
        <v>0</v>
      </c>
      <c r="S147" s="36" t="s">
        <v>20</v>
      </c>
      <c r="T147" s="169">
        <v>0</v>
      </c>
      <c r="U147" s="11">
        <f t="shared" si="27"/>
        <v>0</v>
      </c>
    </row>
    <row r="148" spans="1:21" ht="69" x14ac:dyDescent="0.25">
      <c r="A148" s="131"/>
      <c r="B148" s="132"/>
      <c r="C148" s="7">
        <v>7.13</v>
      </c>
      <c r="D148" s="8" t="s">
        <v>148</v>
      </c>
      <c r="E148" s="9" t="s">
        <v>20</v>
      </c>
      <c r="F148" s="169">
        <v>1</v>
      </c>
      <c r="G148" s="10">
        <v>2424726</v>
      </c>
      <c r="H148" s="11">
        <f t="shared" si="24"/>
        <v>2424726</v>
      </c>
      <c r="I148" s="133"/>
      <c r="J148" s="36" t="s">
        <v>20</v>
      </c>
      <c r="K148" s="169">
        <v>1</v>
      </c>
      <c r="L148" s="11">
        <f t="shared" si="25"/>
        <v>2424726</v>
      </c>
      <c r="O148" s="36" t="s">
        <v>20</v>
      </c>
      <c r="P148" s="169">
        <v>0</v>
      </c>
      <c r="Q148" s="11">
        <f t="shared" si="26"/>
        <v>0</v>
      </c>
      <c r="S148" s="36" t="s">
        <v>20</v>
      </c>
      <c r="T148" s="169">
        <v>0</v>
      </c>
      <c r="U148" s="11">
        <f t="shared" si="27"/>
        <v>0</v>
      </c>
    </row>
    <row r="149" spans="1:21" ht="69" x14ac:dyDescent="0.25">
      <c r="A149" s="131"/>
      <c r="B149" s="132"/>
      <c r="C149" s="14">
        <v>7.14</v>
      </c>
      <c r="D149" s="8" t="s">
        <v>149</v>
      </c>
      <c r="E149" s="9" t="s">
        <v>20</v>
      </c>
      <c r="F149" s="169">
        <v>1</v>
      </c>
      <c r="G149" s="10">
        <v>1129801</v>
      </c>
      <c r="H149" s="11">
        <f t="shared" si="24"/>
        <v>1129801</v>
      </c>
      <c r="I149" s="133"/>
      <c r="J149" s="36" t="s">
        <v>20</v>
      </c>
      <c r="K149" s="169">
        <v>1</v>
      </c>
      <c r="L149" s="11">
        <f t="shared" si="25"/>
        <v>1129801</v>
      </c>
      <c r="O149" s="36" t="s">
        <v>20</v>
      </c>
      <c r="P149" s="169">
        <v>0</v>
      </c>
      <c r="Q149" s="11">
        <f t="shared" si="26"/>
        <v>0</v>
      </c>
      <c r="S149" s="36" t="s">
        <v>20</v>
      </c>
      <c r="T149" s="169">
        <v>0</v>
      </c>
      <c r="U149" s="11">
        <f t="shared" si="27"/>
        <v>0</v>
      </c>
    </row>
    <row r="150" spans="1:21" ht="55.2" x14ac:dyDescent="0.25">
      <c r="A150" s="131"/>
      <c r="B150" s="132"/>
      <c r="C150" s="237">
        <v>7.15</v>
      </c>
      <c r="D150" s="8" t="s">
        <v>150</v>
      </c>
      <c r="E150" s="9" t="s">
        <v>20</v>
      </c>
      <c r="F150" s="169">
        <v>2</v>
      </c>
      <c r="G150" s="10">
        <v>6778804</v>
      </c>
      <c r="H150" s="11">
        <f t="shared" si="24"/>
        <v>13557608</v>
      </c>
      <c r="I150" s="133"/>
      <c r="J150" s="36" t="s">
        <v>20</v>
      </c>
      <c r="K150" s="169">
        <v>2</v>
      </c>
      <c r="L150" s="11">
        <f t="shared" si="25"/>
        <v>13557608</v>
      </c>
      <c r="O150" s="36" t="s">
        <v>20</v>
      </c>
      <c r="P150" s="169">
        <v>1</v>
      </c>
      <c r="Q150" s="11">
        <f t="shared" si="26"/>
        <v>6778804</v>
      </c>
      <c r="S150" s="36" t="s">
        <v>20</v>
      </c>
      <c r="T150" s="127">
        <v>1</v>
      </c>
      <c r="U150" s="11">
        <f t="shared" si="27"/>
        <v>6778804</v>
      </c>
    </row>
    <row r="151" spans="1:21" ht="55.2" x14ac:dyDescent="0.25">
      <c r="A151" s="131"/>
      <c r="B151" s="132"/>
      <c r="C151" s="237">
        <v>7.16</v>
      </c>
      <c r="D151" s="8" t="s">
        <v>151</v>
      </c>
      <c r="E151" s="9" t="s">
        <v>20</v>
      </c>
      <c r="F151" s="169">
        <v>2</v>
      </c>
      <c r="G151" s="10">
        <v>6083542</v>
      </c>
      <c r="H151" s="11">
        <f t="shared" si="24"/>
        <v>12167084</v>
      </c>
      <c r="I151" s="133"/>
      <c r="J151" s="36" t="s">
        <v>20</v>
      </c>
      <c r="K151" s="169">
        <v>2</v>
      </c>
      <c r="L151" s="11">
        <f t="shared" si="25"/>
        <v>12167084</v>
      </c>
      <c r="O151" s="36" t="s">
        <v>20</v>
      </c>
      <c r="P151" s="169">
        <v>4</v>
      </c>
      <c r="Q151" s="11">
        <f t="shared" si="26"/>
        <v>24334168</v>
      </c>
      <c r="S151" s="36" t="s">
        <v>20</v>
      </c>
      <c r="T151" s="127">
        <v>4</v>
      </c>
      <c r="U151" s="11">
        <f t="shared" si="27"/>
        <v>24334168</v>
      </c>
    </row>
    <row r="152" spans="1:21" ht="55.2" x14ac:dyDescent="0.25">
      <c r="A152" s="131"/>
      <c r="B152" s="132"/>
      <c r="C152" s="237">
        <v>7.17</v>
      </c>
      <c r="D152" s="8" t="s">
        <v>152</v>
      </c>
      <c r="E152" s="9" t="s">
        <v>20</v>
      </c>
      <c r="F152" s="169">
        <v>2</v>
      </c>
      <c r="G152" s="10">
        <v>3128679</v>
      </c>
      <c r="H152" s="11">
        <f t="shared" si="24"/>
        <v>6257358</v>
      </c>
      <c r="I152" s="133"/>
      <c r="J152" s="36" t="s">
        <v>20</v>
      </c>
      <c r="K152" s="169">
        <v>2</v>
      </c>
      <c r="L152" s="11">
        <f t="shared" si="25"/>
        <v>6257358</v>
      </c>
      <c r="O152" s="36" t="s">
        <v>20</v>
      </c>
      <c r="P152" s="169">
        <v>2</v>
      </c>
      <c r="Q152" s="11">
        <f t="shared" si="26"/>
        <v>6257358</v>
      </c>
      <c r="S152" s="36" t="s">
        <v>20</v>
      </c>
      <c r="T152" s="169">
        <v>2</v>
      </c>
      <c r="U152" s="11">
        <f t="shared" si="27"/>
        <v>6257358</v>
      </c>
    </row>
    <row r="153" spans="1:21" ht="82.8" x14ac:dyDescent="0.25">
      <c r="A153" s="131"/>
      <c r="B153" s="132"/>
      <c r="C153" s="14">
        <v>7.1800000000000104</v>
      </c>
      <c r="D153" s="8" t="s">
        <v>153</v>
      </c>
      <c r="E153" s="9" t="s">
        <v>20</v>
      </c>
      <c r="F153" s="169">
        <v>5</v>
      </c>
      <c r="G153" s="10">
        <v>34592758</v>
      </c>
      <c r="H153" s="11">
        <f t="shared" si="24"/>
        <v>172963790</v>
      </c>
      <c r="I153" s="133"/>
      <c r="J153" s="36" t="s">
        <v>20</v>
      </c>
      <c r="K153" s="169">
        <v>5</v>
      </c>
      <c r="L153" s="11">
        <f t="shared" si="25"/>
        <v>172963790</v>
      </c>
      <c r="O153" s="36" t="s">
        <v>20</v>
      </c>
      <c r="P153" s="169">
        <v>0</v>
      </c>
      <c r="Q153" s="11">
        <f t="shared" si="26"/>
        <v>0</v>
      </c>
      <c r="S153" s="36" t="s">
        <v>20</v>
      </c>
      <c r="T153" s="169">
        <v>0</v>
      </c>
      <c r="U153" s="11">
        <f t="shared" si="27"/>
        <v>0</v>
      </c>
    </row>
    <row r="154" spans="1:21" ht="82.8" x14ac:dyDescent="0.25">
      <c r="A154" s="131"/>
      <c r="B154" s="132"/>
      <c r="C154" s="7">
        <v>7.1900000000000102</v>
      </c>
      <c r="D154" s="8" t="s">
        <v>154</v>
      </c>
      <c r="E154" s="9" t="s">
        <v>20</v>
      </c>
      <c r="F154" s="169">
        <v>1</v>
      </c>
      <c r="G154" s="10">
        <v>110539695</v>
      </c>
      <c r="H154" s="11">
        <f t="shared" si="24"/>
        <v>110539695</v>
      </c>
      <c r="I154" s="133"/>
      <c r="J154" s="36" t="s">
        <v>20</v>
      </c>
      <c r="K154" s="169">
        <v>1</v>
      </c>
      <c r="L154" s="11">
        <f t="shared" si="25"/>
        <v>110539695</v>
      </c>
      <c r="O154" s="36" t="s">
        <v>20</v>
      </c>
      <c r="P154" s="169">
        <v>0</v>
      </c>
      <c r="Q154" s="11">
        <f t="shared" si="26"/>
        <v>0</v>
      </c>
      <c r="S154" s="36" t="s">
        <v>20</v>
      </c>
      <c r="T154" s="169">
        <v>0</v>
      </c>
      <c r="U154" s="11">
        <f t="shared" si="27"/>
        <v>0</v>
      </c>
    </row>
    <row r="155" spans="1:21" ht="82.8" x14ac:dyDescent="0.25">
      <c r="A155" s="131"/>
      <c r="B155" s="132"/>
      <c r="C155" s="14">
        <v>7.2000000000000099</v>
      </c>
      <c r="D155" s="8" t="s">
        <v>155</v>
      </c>
      <c r="E155" s="9" t="s">
        <v>20</v>
      </c>
      <c r="F155" s="169">
        <v>1</v>
      </c>
      <c r="G155" s="10">
        <v>57668501</v>
      </c>
      <c r="H155" s="11">
        <f t="shared" si="24"/>
        <v>57668501</v>
      </c>
      <c r="I155" s="133"/>
      <c r="J155" s="36" t="s">
        <v>20</v>
      </c>
      <c r="K155" s="169">
        <v>1</v>
      </c>
      <c r="L155" s="11">
        <f t="shared" si="25"/>
        <v>57668501</v>
      </c>
      <c r="O155" s="36" t="s">
        <v>20</v>
      </c>
      <c r="P155" s="169">
        <v>0</v>
      </c>
      <c r="Q155" s="11">
        <f t="shared" si="26"/>
        <v>0</v>
      </c>
      <c r="S155" s="36" t="s">
        <v>20</v>
      </c>
      <c r="T155" s="169">
        <v>0</v>
      </c>
      <c r="U155" s="11">
        <f t="shared" si="27"/>
        <v>0</v>
      </c>
    </row>
    <row r="156" spans="1:21" ht="82.8" x14ac:dyDescent="0.25">
      <c r="A156" s="131"/>
      <c r="B156" s="132"/>
      <c r="C156" s="7">
        <v>7.2100000000000097</v>
      </c>
      <c r="D156" s="8" t="s">
        <v>156</v>
      </c>
      <c r="E156" s="9" t="s">
        <v>20</v>
      </c>
      <c r="F156" s="169">
        <v>20</v>
      </c>
      <c r="G156" s="10">
        <v>11384914</v>
      </c>
      <c r="H156" s="11">
        <f t="shared" si="24"/>
        <v>227698280</v>
      </c>
      <c r="I156" s="133"/>
      <c r="J156" s="36" t="s">
        <v>20</v>
      </c>
      <c r="K156" s="169">
        <v>20</v>
      </c>
      <c r="L156" s="11">
        <f t="shared" si="25"/>
        <v>227698280</v>
      </c>
      <c r="O156" s="36" t="s">
        <v>20</v>
      </c>
      <c r="P156" s="169">
        <v>0</v>
      </c>
      <c r="Q156" s="11">
        <f t="shared" si="26"/>
        <v>0</v>
      </c>
      <c r="S156" s="36" t="s">
        <v>20</v>
      </c>
      <c r="T156" s="169">
        <v>0</v>
      </c>
      <c r="U156" s="11">
        <f t="shared" si="27"/>
        <v>0</v>
      </c>
    </row>
    <row r="157" spans="1:21" ht="82.8" x14ac:dyDescent="0.25">
      <c r="A157" s="131"/>
      <c r="B157" s="132"/>
      <c r="C157" s="14">
        <v>7.2200000000000104</v>
      </c>
      <c r="D157" s="8" t="s">
        <v>157</v>
      </c>
      <c r="E157" s="9" t="s">
        <v>20</v>
      </c>
      <c r="F157" s="169">
        <v>15</v>
      </c>
      <c r="G157" s="10">
        <v>11993268</v>
      </c>
      <c r="H157" s="11">
        <f t="shared" si="24"/>
        <v>179899020</v>
      </c>
      <c r="I157" s="133"/>
      <c r="J157" s="36" t="s">
        <v>20</v>
      </c>
      <c r="K157" s="169">
        <v>15</v>
      </c>
      <c r="L157" s="11">
        <f t="shared" si="25"/>
        <v>179899020</v>
      </c>
      <c r="O157" s="36" t="s">
        <v>20</v>
      </c>
      <c r="P157" s="169">
        <v>0</v>
      </c>
      <c r="Q157" s="11">
        <f t="shared" si="26"/>
        <v>0</v>
      </c>
      <c r="S157" s="36" t="s">
        <v>20</v>
      </c>
      <c r="T157" s="169">
        <v>0</v>
      </c>
      <c r="U157" s="11">
        <f t="shared" si="27"/>
        <v>0</v>
      </c>
    </row>
    <row r="158" spans="1:21" ht="82.8" x14ac:dyDescent="0.25">
      <c r="A158" s="131"/>
      <c r="B158" s="132"/>
      <c r="C158" s="7">
        <v>7.2300000000000102</v>
      </c>
      <c r="D158" s="8" t="s">
        <v>158</v>
      </c>
      <c r="E158" s="9" t="s">
        <v>20</v>
      </c>
      <c r="F158" s="169">
        <v>1</v>
      </c>
      <c r="G158" s="10">
        <v>11993268</v>
      </c>
      <c r="H158" s="11">
        <f t="shared" si="24"/>
        <v>11993268</v>
      </c>
      <c r="I158" s="133"/>
      <c r="J158" s="36" t="s">
        <v>20</v>
      </c>
      <c r="K158" s="169">
        <v>1</v>
      </c>
      <c r="L158" s="11">
        <f t="shared" si="25"/>
        <v>11993268</v>
      </c>
      <c r="O158" s="36" t="s">
        <v>20</v>
      </c>
      <c r="P158" s="169">
        <v>0</v>
      </c>
      <c r="Q158" s="11">
        <f t="shared" si="26"/>
        <v>0</v>
      </c>
      <c r="S158" s="36" t="s">
        <v>20</v>
      </c>
      <c r="T158" s="169">
        <v>0</v>
      </c>
      <c r="U158" s="11">
        <f t="shared" si="27"/>
        <v>0</v>
      </c>
    </row>
    <row r="159" spans="1:21" ht="82.8" x14ac:dyDescent="0.25">
      <c r="A159" s="131"/>
      <c r="B159" s="132"/>
      <c r="C159" s="14">
        <v>7.24000000000001</v>
      </c>
      <c r="D159" s="8" t="s">
        <v>159</v>
      </c>
      <c r="E159" s="9" t="s">
        <v>20</v>
      </c>
      <c r="F159" s="169">
        <v>1</v>
      </c>
      <c r="G159" s="10">
        <v>17816087</v>
      </c>
      <c r="H159" s="11">
        <f t="shared" si="24"/>
        <v>17816087</v>
      </c>
      <c r="I159" s="133"/>
      <c r="J159" s="36" t="s">
        <v>20</v>
      </c>
      <c r="K159" s="169">
        <v>1</v>
      </c>
      <c r="L159" s="11">
        <f t="shared" si="25"/>
        <v>17816087</v>
      </c>
      <c r="O159" s="36" t="s">
        <v>20</v>
      </c>
      <c r="P159" s="169">
        <v>0</v>
      </c>
      <c r="Q159" s="11">
        <f t="shared" si="26"/>
        <v>0</v>
      </c>
      <c r="S159" s="36" t="s">
        <v>20</v>
      </c>
      <c r="T159" s="169">
        <v>0</v>
      </c>
      <c r="U159" s="11">
        <f t="shared" si="27"/>
        <v>0</v>
      </c>
    </row>
    <row r="160" spans="1:21" ht="82.8" x14ac:dyDescent="0.25">
      <c r="A160" s="131"/>
      <c r="B160" s="132"/>
      <c r="C160" s="7">
        <v>7.2500000000000098</v>
      </c>
      <c r="D160" s="8" t="s">
        <v>160</v>
      </c>
      <c r="E160" s="9" t="s">
        <v>20</v>
      </c>
      <c r="F160" s="169">
        <v>3</v>
      </c>
      <c r="G160" s="10">
        <v>16797528</v>
      </c>
      <c r="H160" s="11">
        <f t="shared" si="24"/>
        <v>50392584</v>
      </c>
      <c r="I160" s="133"/>
      <c r="J160" s="36" t="s">
        <v>20</v>
      </c>
      <c r="K160" s="169">
        <v>3</v>
      </c>
      <c r="L160" s="11">
        <f t="shared" si="25"/>
        <v>50392584</v>
      </c>
      <c r="O160" s="36" t="s">
        <v>20</v>
      </c>
      <c r="P160" s="169">
        <v>0</v>
      </c>
      <c r="Q160" s="11">
        <f t="shared" si="26"/>
        <v>0</v>
      </c>
      <c r="S160" s="36" t="s">
        <v>20</v>
      </c>
      <c r="T160" s="169">
        <v>0</v>
      </c>
      <c r="U160" s="11">
        <f t="shared" si="27"/>
        <v>0</v>
      </c>
    </row>
    <row r="161" spans="1:21" ht="82.8" x14ac:dyDescent="0.25">
      <c r="A161" s="131"/>
      <c r="B161" s="132"/>
      <c r="C161" s="14">
        <v>7.2600000000000096</v>
      </c>
      <c r="D161" s="8" t="s">
        <v>161</v>
      </c>
      <c r="E161" s="9" t="s">
        <v>20</v>
      </c>
      <c r="F161" s="169">
        <v>1</v>
      </c>
      <c r="G161" s="10">
        <v>9904006</v>
      </c>
      <c r="H161" s="11">
        <f t="shared" si="24"/>
        <v>9904006</v>
      </c>
      <c r="I161" s="133"/>
      <c r="J161" s="36" t="s">
        <v>20</v>
      </c>
      <c r="K161" s="169">
        <v>1</v>
      </c>
      <c r="L161" s="11">
        <f t="shared" si="25"/>
        <v>9904006</v>
      </c>
      <c r="O161" s="36" t="s">
        <v>20</v>
      </c>
      <c r="P161" s="169">
        <v>0</v>
      </c>
      <c r="Q161" s="11">
        <f t="shared" si="26"/>
        <v>0</v>
      </c>
      <c r="S161" s="36" t="s">
        <v>20</v>
      </c>
      <c r="T161" s="169">
        <v>0</v>
      </c>
      <c r="U161" s="11">
        <f t="shared" si="27"/>
        <v>0</v>
      </c>
    </row>
    <row r="162" spans="1:21" ht="82.8" x14ac:dyDescent="0.25">
      <c r="A162" s="131"/>
      <c r="B162" s="132"/>
      <c r="C162" s="7">
        <v>7.2700000000000102</v>
      </c>
      <c r="D162" s="8" t="s">
        <v>162</v>
      </c>
      <c r="E162" s="9" t="s">
        <v>20</v>
      </c>
      <c r="F162" s="169">
        <v>1</v>
      </c>
      <c r="G162" s="10">
        <v>6379028</v>
      </c>
      <c r="H162" s="11">
        <f t="shared" si="24"/>
        <v>6379028</v>
      </c>
      <c r="I162" s="133"/>
      <c r="J162" s="36" t="s">
        <v>20</v>
      </c>
      <c r="K162" s="169">
        <v>1</v>
      </c>
      <c r="L162" s="11">
        <f t="shared" si="25"/>
        <v>6379028</v>
      </c>
      <c r="O162" s="36" t="s">
        <v>20</v>
      </c>
      <c r="P162" s="169">
        <v>0</v>
      </c>
      <c r="Q162" s="11">
        <f t="shared" si="26"/>
        <v>0</v>
      </c>
      <c r="S162" s="36" t="s">
        <v>20</v>
      </c>
      <c r="T162" s="169">
        <v>0</v>
      </c>
      <c r="U162" s="11">
        <f t="shared" si="27"/>
        <v>0</v>
      </c>
    </row>
    <row r="163" spans="1:21" ht="82.8" x14ac:dyDescent="0.25">
      <c r="A163" s="131"/>
      <c r="B163" s="132"/>
      <c r="C163" s="14">
        <v>7.28000000000001</v>
      </c>
      <c r="D163" s="8" t="s">
        <v>163</v>
      </c>
      <c r="E163" s="9" t="s">
        <v>20</v>
      </c>
      <c r="F163" s="169">
        <v>1</v>
      </c>
      <c r="G163" s="10">
        <v>10168206</v>
      </c>
      <c r="H163" s="11">
        <f t="shared" si="24"/>
        <v>10168206</v>
      </c>
      <c r="I163" s="133"/>
      <c r="J163" s="36" t="s">
        <v>20</v>
      </c>
      <c r="K163" s="169">
        <v>1</v>
      </c>
      <c r="L163" s="11">
        <f t="shared" si="25"/>
        <v>10168206</v>
      </c>
      <c r="O163" s="36" t="s">
        <v>20</v>
      </c>
      <c r="P163" s="169">
        <v>0</v>
      </c>
      <c r="Q163" s="11">
        <f t="shared" si="26"/>
        <v>0</v>
      </c>
      <c r="S163" s="36" t="s">
        <v>20</v>
      </c>
      <c r="T163" s="169">
        <v>0</v>
      </c>
      <c r="U163" s="11">
        <f t="shared" si="27"/>
        <v>0</v>
      </c>
    </row>
    <row r="164" spans="1:21" ht="82.8" x14ac:dyDescent="0.25">
      <c r="A164" s="131"/>
      <c r="B164" s="132"/>
      <c r="C164" s="7">
        <v>7.2900000000000098</v>
      </c>
      <c r="D164" s="8" t="s">
        <v>164</v>
      </c>
      <c r="E164" s="9" t="s">
        <v>20</v>
      </c>
      <c r="F164" s="169">
        <v>1</v>
      </c>
      <c r="G164" s="10">
        <v>5475188</v>
      </c>
      <c r="H164" s="11">
        <f t="shared" si="24"/>
        <v>5475188</v>
      </c>
      <c r="I164" s="133"/>
      <c r="J164" s="36" t="s">
        <v>20</v>
      </c>
      <c r="K164" s="169">
        <v>1</v>
      </c>
      <c r="L164" s="11">
        <f t="shared" si="25"/>
        <v>5475188</v>
      </c>
      <c r="O164" s="36" t="s">
        <v>20</v>
      </c>
      <c r="P164" s="169">
        <v>0</v>
      </c>
      <c r="Q164" s="11">
        <f t="shared" si="26"/>
        <v>0</v>
      </c>
      <c r="S164" s="36" t="s">
        <v>20</v>
      </c>
      <c r="T164" s="169">
        <v>0</v>
      </c>
      <c r="U164" s="11">
        <f t="shared" si="27"/>
        <v>0</v>
      </c>
    </row>
    <row r="165" spans="1:21" ht="82.8" x14ac:dyDescent="0.25">
      <c r="A165" s="131"/>
      <c r="B165" s="132"/>
      <c r="C165" s="14">
        <v>7.3000000000000096</v>
      </c>
      <c r="D165" s="8" t="s">
        <v>165</v>
      </c>
      <c r="E165" s="9" t="s">
        <v>20</v>
      </c>
      <c r="F165" s="169">
        <v>1</v>
      </c>
      <c r="G165" s="10">
        <v>7430612</v>
      </c>
      <c r="H165" s="11">
        <f t="shared" si="24"/>
        <v>7430612</v>
      </c>
      <c r="I165" s="133"/>
      <c r="J165" s="36" t="s">
        <v>20</v>
      </c>
      <c r="K165" s="169">
        <v>1</v>
      </c>
      <c r="L165" s="11">
        <f t="shared" si="25"/>
        <v>7430612</v>
      </c>
      <c r="O165" s="36" t="s">
        <v>20</v>
      </c>
      <c r="P165" s="169">
        <v>0</v>
      </c>
      <c r="Q165" s="11">
        <f t="shared" si="26"/>
        <v>0</v>
      </c>
      <c r="S165" s="36" t="s">
        <v>20</v>
      </c>
      <c r="T165" s="169">
        <v>0</v>
      </c>
      <c r="U165" s="11">
        <f t="shared" si="27"/>
        <v>0</v>
      </c>
    </row>
    <row r="166" spans="1:21" ht="82.8" x14ac:dyDescent="0.25">
      <c r="A166" s="131"/>
      <c r="B166" s="132"/>
      <c r="C166" s="7">
        <v>7.3100000000000103</v>
      </c>
      <c r="D166" s="8" t="s">
        <v>166</v>
      </c>
      <c r="E166" s="9" t="s">
        <v>20</v>
      </c>
      <c r="F166" s="169">
        <v>1</v>
      </c>
      <c r="G166" s="10">
        <v>3780487</v>
      </c>
      <c r="H166" s="11">
        <f t="shared" si="24"/>
        <v>3780487</v>
      </c>
      <c r="I166" s="133"/>
      <c r="J166" s="36" t="s">
        <v>20</v>
      </c>
      <c r="K166" s="169">
        <v>1</v>
      </c>
      <c r="L166" s="11">
        <f t="shared" si="25"/>
        <v>3780487</v>
      </c>
      <c r="O166" s="36" t="s">
        <v>20</v>
      </c>
      <c r="P166" s="169">
        <v>0</v>
      </c>
      <c r="Q166" s="11">
        <f t="shared" si="26"/>
        <v>0</v>
      </c>
      <c r="S166" s="36" t="s">
        <v>20</v>
      </c>
      <c r="T166" s="169">
        <v>0</v>
      </c>
      <c r="U166" s="11">
        <f t="shared" si="27"/>
        <v>0</v>
      </c>
    </row>
    <row r="167" spans="1:21" ht="82.8" x14ac:dyDescent="0.25">
      <c r="A167" s="131"/>
      <c r="B167" s="132"/>
      <c r="C167" s="14">
        <v>7.3200000000000101</v>
      </c>
      <c r="D167" s="8" t="s">
        <v>167</v>
      </c>
      <c r="E167" s="9" t="s">
        <v>20</v>
      </c>
      <c r="F167" s="169">
        <v>1</v>
      </c>
      <c r="G167" s="10">
        <v>5801092</v>
      </c>
      <c r="H167" s="11">
        <f t="shared" si="24"/>
        <v>5801092</v>
      </c>
      <c r="I167" s="133"/>
      <c r="J167" s="36" t="s">
        <v>20</v>
      </c>
      <c r="K167" s="169">
        <v>1</v>
      </c>
      <c r="L167" s="11">
        <f t="shared" si="25"/>
        <v>5801092</v>
      </c>
      <c r="O167" s="36" t="s">
        <v>20</v>
      </c>
      <c r="P167" s="169">
        <v>0</v>
      </c>
      <c r="Q167" s="11">
        <f t="shared" si="26"/>
        <v>0</v>
      </c>
      <c r="S167" s="36" t="s">
        <v>20</v>
      </c>
      <c r="T167" s="169">
        <v>0</v>
      </c>
      <c r="U167" s="11">
        <f t="shared" si="27"/>
        <v>0</v>
      </c>
    </row>
    <row r="168" spans="1:21" ht="82.8" x14ac:dyDescent="0.25">
      <c r="A168" s="131"/>
      <c r="B168" s="132"/>
      <c r="C168" s="7">
        <v>7.3300000000000098</v>
      </c>
      <c r="D168" s="8" t="s">
        <v>168</v>
      </c>
      <c r="E168" s="9" t="s">
        <v>20</v>
      </c>
      <c r="F168" s="169">
        <v>13</v>
      </c>
      <c r="G168" s="10">
        <v>5778930</v>
      </c>
      <c r="H168" s="11">
        <f t="shared" si="24"/>
        <v>75126090</v>
      </c>
      <c r="I168" s="133"/>
      <c r="J168" s="36" t="s">
        <v>20</v>
      </c>
      <c r="K168" s="169">
        <v>13</v>
      </c>
      <c r="L168" s="11">
        <f t="shared" si="25"/>
        <v>75126090</v>
      </c>
      <c r="O168" s="36" t="s">
        <v>20</v>
      </c>
      <c r="P168" s="169">
        <v>0</v>
      </c>
      <c r="Q168" s="11">
        <f t="shared" si="26"/>
        <v>0</v>
      </c>
      <c r="S168" s="36" t="s">
        <v>20</v>
      </c>
      <c r="T168" s="169">
        <v>0</v>
      </c>
      <c r="U168" s="11">
        <f t="shared" si="27"/>
        <v>0</v>
      </c>
    </row>
    <row r="169" spans="1:21" ht="110.4" x14ac:dyDescent="0.25">
      <c r="A169" s="131"/>
      <c r="B169" s="132"/>
      <c r="C169" s="14">
        <v>7.3400000000000096</v>
      </c>
      <c r="D169" s="8" t="s">
        <v>169</v>
      </c>
      <c r="E169" s="9" t="s">
        <v>20</v>
      </c>
      <c r="F169" s="169">
        <v>1</v>
      </c>
      <c r="G169" s="10">
        <v>14774316</v>
      </c>
      <c r="H169" s="11">
        <f t="shared" si="24"/>
        <v>14774316</v>
      </c>
      <c r="I169" s="133"/>
      <c r="J169" s="36" t="s">
        <v>20</v>
      </c>
      <c r="K169" s="169">
        <v>1</v>
      </c>
      <c r="L169" s="11">
        <f t="shared" si="25"/>
        <v>14774316</v>
      </c>
      <c r="O169" s="36" t="s">
        <v>20</v>
      </c>
      <c r="P169" s="169">
        <v>0</v>
      </c>
      <c r="Q169" s="11">
        <f t="shared" si="26"/>
        <v>0</v>
      </c>
      <c r="S169" s="36" t="s">
        <v>20</v>
      </c>
      <c r="T169" s="169">
        <v>0</v>
      </c>
      <c r="U169" s="11">
        <f t="shared" si="27"/>
        <v>0</v>
      </c>
    </row>
    <row r="170" spans="1:21" ht="16.2" thickBot="1" x14ac:dyDescent="0.3">
      <c r="A170" s="131"/>
      <c r="B170" s="132"/>
      <c r="C170" s="15" t="s">
        <v>34</v>
      </c>
      <c r="D170" s="137"/>
      <c r="E170" s="137"/>
      <c r="F170" s="169"/>
      <c r="G170" s="137"/>
      <c r="H170" s="16">
        <f>SUM(H136:H169)</f>
        <v>1667688188.6017637</v>
      </c>
      <c r="I170" s="133"/>
      <c r="J170" s="138"/>
      <c r="K170" s="169"/>
      <c r="L170" s="16">
        <f>SUM(L136:L169)</f>
        <v>1667688188.6017637</v>
      </c>
      <c r="O170" s="138"/>
      <c r="P170" s="169"/>
      <c r="Q170" s="16">
        <f>SUM(Q136:Q169)</f>
        <v>747152478.87</v>
      </c>
      <c r="S170" s="138"/>
      <c r="T170" s="169"/>
      <c r="U170" s="16">
        <f>SUM(U136:U169)</f>
        <v>747152478.87</v>
      </c>
    </row>
    <row r="171" spans="1:21" ht="16.2" thickBot="1" x14ac:dyDescent="0.3">
      <c r="A171" s="131"/>
      <c r="B171" s="132"/>
      <c r="C171" s="4" t="s">
        <v>170</v>
      </c>
      <c r="D171" s="5"/>
      <c r="E171" s="5"/>
      <c r="F171" s="168"/>
      <c r="G171" s="5"/>
      <c r="H171" s="6"/>
      <c r="I171" s="133"/>
      <c r="J171" s="4"/>
      <c r="K171" s="168"/>
      <c r="L171" s="6"/>
      <c r="O171" s="4"/>
      <c r="P171" s="168"/>
      <c r="Q171" s="6"/>
      <c r="S171" s="4"/>
      <c r="T171" s="168"/>
      <c r="U171" s="6"/>
    </row>
    <row r="172" spans="1:21" ht="16.2" thickBot="1" x14ac:dyDescent="0.3">
      <c r="A172" s="131"/>
      <c r="B172" s="132"/>
      <c r="C172" s="17" t="s">
        <v>171</v>
      </c>
      <c r="D172" s="18"/>
      <c r="E172" s="18"/>
      <c r="F172" s="171"/>
      <c r="G172" s="18"/>
      <c r="H172" s="19"/>
      <c r="I172" s="133"/>
      <c r="J172" s="37"/>
      <c r="K172" s="171"/>
      <c r="L172" s="19"/>
      <c r="O172" s="37"/>
      <c r="P172" s="171"/>
      <c r="Q172" s="19"/>
      <c r="S172" s="37"/>
      <c r="T172" s="171"/>
      <c r="U172" s="19"/>
    </row>
    <row r="173" spans="1:21" ht="15.6" x14ac:dyDescent="0.25">
      <c r="A173" s="131"/>
      <c r="B173" s="132"/>
      <c r="C173" s="237">
        <v>8.1</v>
      </c>
      <c r="D173" s="8" t="s">
        <v>172</v>
      </c>
      <c r="E173" s="9" t="s">
        <v>173</v>
      </c>
      <c r="F173" s="169">
        <v>113</v>
      </c>
      <c r="G173" s="10">
        <v>124825</v>
      </c>
      <c r="H173" s="11">
        <f>F173*G173</f>
        <v>14105225</v>
      </c>
      <c r="I173" s="133"/>
      <c r="J173" s="36" t="s">
        <v>173</v>
      </c>
      <c r="K173" s="169">
        <v>113</v>
      </c>
      <c r="L173" s="11">
        <f t="shared" ref="L173:L185" si="28">+K173*G173</f>
        <v>14105225</v>
      </c>
      <c r="O173" s="36" t="s">
        <v>173</v>
      </c>
      <c r="P173" s="169">
        <v>113</v>
      </c>
      <c r="Q173" s="11">
        <f t="shared" ref="Q173:Q185" si="29">+P173*G173</f>
        <v>14105225</v>
      </c>
      <c r="S173" s="36" t="s">
        <v>173</v>
      </c>
      <c r="T173" s="169">
        <v>113</v>
      </c>
      <c r="U173" s="11">
        <f t="shared" ref="U173:U185" si="30">+T173*G173</f>
        <v>14105225</v>
      </c>
    </row>
    <row r="174" spans="1:21" ht="15.6" x14ac:dyDescent="0.25">
      <c r="A174" s="131"/>
      <c r="B174" s="132"/>
      <c r="C174" s="237">
        <v>8.1999999999999993</v>
      </c>
      <c r="D174" s="8" t="s">
        <v>174</v>
      </c>
      <c r="E174" s="9" t="s">
        <v>173</v>
      </c>
      <c r="F174" s="169">
        <v>1</v>
      </c>
      <c r="G174" s="10">
        <v>307014</v>
      </c>
      <c r="H174" s="11">
        <f t="shared" ref="H174:H185" si="31">F174*G174</f>
        <v>307014</v>
      </c>
      <c r="I174" s="133"/>
      <c r="J174" s="36" t="s">
        <v>173</v>
      </c>
      <c r="K174" s="169">
        <v>1</v>
      </c>
      <c r="L174" s="11">
        <f t="shared" si="28"/>
        <v>307014</v>
      </c>
      <c r="O174" s="36" t="s">
        <v>173</v>
      </c>
      <c r="P174" s="169">
        <v>1</v>
      </c>
      <c r="Q174" s="11">
        <f t="shared" si="29"/>
        <v>307014</v>
      </c>
      <c r="S174" s="36" t="s">
        <v>173</v>
      </c>
      <c r="T174" s="169">
        <v>1</v>
      </c>
      <c r="U174" s="11">
        <f t="shared" si="30"/>
        <v>307014</v>
      </c>
    </row>
    <row r="175" spans="1:21" ht="15.6" x14ac:dyDescent="0.25">
      <c r="A175" s="131"/>
      <c r="B175" s="132"/>
      <c r="C175" s="237">
        <v>8.3000000000000007</v>
      </c>
      <c r="D175" s="8" t="s">
        <v>175</v>
      </c>
      <c r="E175" s="9" t="s">
        <v>7</v>
      </c>
      <c r="F175" s="169">
        <v>462</v>
      </c>
      <c r="G175" s="10">
        <v>63510</v>
      </c>
      <c r="H175" s="11">
        <f t="shared" si="31"/>
        <v>29341620</v>
      </c>
      <c r="I175" s="133"/>
      <c r="J175" s="36" t="s">
        <v>7</v>
      </c>
      <c r="K175" s="169">
        <v>462</v>
      </c>
      <c r="L175" s="11">
        <f t="shared" si="28"/>
        <v>29341620</v>
      </c>
      <c r="O175" s="36" t="s">
        <v>7</v>
      </c>
      <c r="P175" s="169">
        <v>462</v>
      </c>
      <c r="Q175" s="11">
        <f t="shared" si="29"/>
        <v>29341620</v>
      </c>
      <c r="S175" s="36" t="s">
        <v>7</v>
      </c>
      <c r="T175" s="169">
        <v>462</v>
      </c>
      <c r="U175" s="11">
        <f t="shared" si="30"/>
        <v>29341620</v>
      </c>
    </row>
    <row r="176" spans="1:21" ht="15.6" x14ac:dyDescent="0.25">
      <c r="A176" s="131"/>
      <c r="B176" s="132"/>
      <c r="C176" s="237">
        <v>8.4</v>
      </c>
      <c r="D176" s="8" t="s">
        <v>176</v>
      </c>
      <c r="E176" s="9" t="s">
        <v>7</v>
      </c>
      <c r="F176" s="169">
        <v>310</v>
      </c>
      <c r="G176" s="10">
        <v>34926</v>
      </c>
      <c r="H176" s="11">
        <f t="shared" si="31"/>
        <v>10827060</v>
      </c>
      <c r="I176" s="133"/>
      <c r="J176" s="36" t="s">
        <v>7</v>
      </c>
      <c r="K176" s="169">
        <v>310</v>
      </c>
      <c r="L176" s="11">
        <f t="shared" si="28"/>
        <v>10827060</v>
      </c>
      <c r="O176" s="36" t="s">
        <v>7</v>
      </c>
      <c r="P176" s="169">
        <v>310</v>
      </c>
      <c r="Q176" s="11">
        <f t="shared" si="29"/>
        <v>10827060</v>
      </c>
      <c r="S176" s="36" t="s">
        <v>7</v>
      </c>
      <c r="T176" s="169">
        <v>310</v>
      </c>
      <c r="U176" s="11">
        <f t="shared" si="30"/>
        <v>10827060</v>
      </c>
    </row>
    <row r="177" spans="1:21" ht="15.6" x14ac:dyDescent="0.25">
      <c r="A177" s="131"/>
      <c r="B177" s="132"/>
      <c r="C177" s="237">
        <v>8.5</v>
      </c>
      <c r="D177" s="8" t="s">
        <v>177</v>
      </c>
      <c r="E177" s="9" t="s">
        <v>7</v>
      </c>
      <c r="F177" s="169">
        <v>210</v>
      </c>
      <c r="G177" s="10">
        <v>36333</v>
      </c>
      <c r="H177" s="11">
        <f t="shared" si="31"/>
        <v>7629930</v>
      </c>
      <c r="I177" s="133"/>
      <c r="J177" s="36" t="s">
        <v>7</v>
      </c>
      <c r="K177" s="169">
        <v>210</v>
      </c>
      <c r="L177" s="11">
        <f t="shared" si="28"/>
        <v>7629930</v>
      </c>
      <c r="O177" s="36" t="s">
        <v>7</v>
      </c>
      <c r="P177" s="169">
        <v>210</v>
      </c>
      <c r="Q177" s="11">
        <f t="shared" si="29"/>
        <v>7629930</v>
      </c>
      <c r="S177" s="36" t="s">
        <v>7</v>
      </c>
      <c r="T177" s="169">
        <v>210</v>
      </c>
      <c r="U177" s="11">
        <f t="shared" si="30"/>
        <v>7629930</v>
      </c>
    </row>
    <row r="178" spans="1:21" ht="15.6" x14ac:dyDescent="0.25">
      <c r="A178" s="131"/>
      <c r="B178" s="132"/>
      <c r="C178" s="237">
        <v>8.6</v>
      </c>
      <c r="D178" s="8" t="s">
        <v>178</v>
      </c>
      <c r="E178" s="9" t="s">
        <v>7</v>
      </c>
      <c r="F178" s="169">
        <v>66</v>
      </c>
      <c r="G178" s="10">
        <v>63309</v>
      </c>
      <c r="H178" s="11">
        <f t="shared" si="31"/>
        <v>4178394</v>
      </c>
      <c r="I178" s="133"/>
      <c r="J178" s="36" t="s">
        <v>7</v>
      </c>
      <c r="K178" s="169">
        <v>66</v>
      </c>
      <c r="L178" s="11">
        <f t="shared" si="28"/>
        <v>4178394</v>
      </c>
      <c r="O178" s="36" t="s">
        <v>7</v>
      </c>
      <c r="P178" s="169">
        <v>66</v>
      </c>
      <c r="Q178" s="11">
        <f t="shared" si="29"/>
        <v>4178394</v>
      </c>
      <c r="S178" s="36" t="s">
        <v>7</v>
      </c>
      <c r="T178" s="169">
        <v>66</v>
      </c>
      <c r="U178" s="11">
        <f t="shared" si="30"/>
        <v>4178394</v>
      </c>
    </row>
    <row r="179" spans="1:21" ht="15.6" x14ac:dyDescent="0.25">
      <c r="A179" s="131"/>
      <c r="B179" s="132"/>
      <c r="C179" s="237">
        <v>8.6999999999999993</v>
      </c>
      <c r="D179" s="8" t="s">
        <v>179</v>
      </c>
      <c r="E179" s="9" t="s">
        <v>7</v>
      </c>
      <c r="F179" s="169">
        <v>68</v>
      </c>
      <c r="G179" s="10">
        <v>82303</v>
      </c>
      <c r="H179" s="11">
        <f t="shared" si="31"/>
        <v>5596604</v>
      </c>
      <c r="I179" s="133"/>
      <c r="J179" s="36" t="s">
        <v>7</v>
      </c>
      <c r="K179" s="169">
        <v>68</v>
      </c>
      <c r="L179" s="11">
        <f t="shared" si="28"/>
        <v>5596604</v>
      </c>
      <c r="O179" s="36" t="s">
        <v>7</v>
      </c>
      <c r="P179" s="169">
        <v>68</v>
      </c>
      <c r="Q179" s="11">
        <f t="shared" si="29"/>
        <v>5596604</v>
      </c>
      <c r="S179" s="36" t="s">
        <v>7</v>
      </c>
      <c r="T179" s="169">
        <v>68</v>
      </c>
      <c r="U179" s="11">
        <f t="shared" si="30"/>
        <v>5596604</v>
      </c>
    </row>
    <row r="180" spans="1:21" ht="15.6" x14ac:dyDescent="0.25">
      <c r="A180" s="131"/>
      <c r="B180" s="132"/>
      <c r="C180" s="237">
        <v>8.8000000000000007</v>
      </c>
      <c r="D180" s="8" t="s">
        <v>180</v>
      </c>
      <c r="E180" s="9" t="s">
        <v>7</v>
      </c>
      <c r="F180" s="169">
        <v>24</v>
      </c>
      <c r="G180" s="10">
        <v>120131</v>
      </c>
      <c r="H180" s="11">
        <f t="shared" si="31"/>
        <v>2883144</v>
      </c>
      <c r="I180" s="133"/>
      <c r="J180" s="36" t="s">
        <v>7</v>
      </c>
      <c r="K180" s="169">
        <v>24</v>
      </c>
      <c r="L180" s="11">
        <f t="shared" si="28"/>
        <v>2883144</v>
      </c>
      <c r="O180" s="36" t="s">
        <v>7</v>
      </c>
      <c r="P180" s="169">
        <v>24</v>
      </c>
      <c r="Q180" s="11">
        <f t="shared" si="29"/>
        <v>2883144</v>
      </c>
      <c r="S180" s="36" t="s">
        <v>7</v>
      </c>
      <c r="T180" s="169">
        <v>24</v>
      </c>
      <c r="U180" s="11">
        <f t="shared" si="30"/>
        <v>2883144</v>
      </c>
    </row>
    <row r="181" spans="1:21" ht="15.6" x14ac:dyDescent="0.25">
      <c r="A181" s="131"/>
      <c r="B181" s="132"/>
      <c r="C181" s="237">
        <v>8.9</v>
      </c>
      <c r="D181" s="8" t="s">
        <v>181</v>
      </c>
      <c r="E181" s="9" t="s">
        <v>7</v>
      </c>
      <c r="F181" s="169">
        <v>18</v>
      </c>
      <c r="G181" s="10">
        <v>156993</v>
      </c>
      <c r="H181" s="11">
        <f t="shared" si="31"/>
        <v>2825874</v>
      </c>
      <c r="I181" s="133"/>
      <c r="J181" s="36" t="s">
        <v>7</v>
      </c>
      <c r="K181" s="169">
        <v>18</v>
      </c>
      <c r="L181" s="11">
        <f t="shared" si="28"/>
        <v>2825874</v>
      </c>
      <c r="O181" s="36" t="s">
        <v>7</v>
      </c>
      <c r="P181" s="169">
        <v>18</v>
      </c>
      <c r="Q181" s="11">
        <f t="shared" si="29"/>
        <v>2825874</v>
      </c>
      <c r="S181" s="36" t="s">
        <v>7</v>
      </c>
      <c r="T181" s="169">
        <v>18</v>
      </c>
      <c r="U181" s="11">
        <f t="shared" si="30"/>
        <v>2825874</v>
      </c>
    </row>
    <row r="182" spans="1:21" ht="15.6" x14ac:dyDescent="0.25">
      <c r="A182" s="131"/>
      <c r="B182" s="132"/>
      <c r="C182" s="238">
        <v>8.1</v>
      </c>
      <c r="D182" s="8" t="s">
        <v>182</v>
      </c>
      <c r="E182" s="9" t="s">
        <v>20</v>
      </c>
      <c r="F182" s="169">
        <v>18</v>
      </c>
      <c r="G182" s="10">
        <v>150382</v>
      </c>
      <c r="H182" s="11">
        <f t="shared" si="31"/>
        <v>2706876</v>
      </c>
      <c r="I182" s="133"/>
      <c r="J182" s="36" t="s">
        <v>20</v>
      </c>
      <c r="K182" s="169">
        <v>18</v>
      </c>
      <c r="L182" s="11">
        <f t="shared" si="28"/>
        <v>2706876</v>
      </c>
      <c r="O182" s="36" t="s">
        <v>20</v>
      </c>
      <c r="P182" s="169">
        <v>30</v>
      </c>
      <c r="Q182" s="11">
        <f t="shared" si="29"/>
        <v>4511460</v>
      </c>
      <c r="S182" s="36" t="s">
        <v>20</v>
      </c>
      <c r="T182" s="169">
        <v>30</v>
      </c>
      <c r="U182" s="11">
        <f t="shared" si="30"/>
        <v>4511460</v>
      </c>
    </row>
    <row r="183" spans="1:21" ht="15.6" x14ac:dyDescent="0.25">
      <c r="A183" s="131"/>
      <c r="B183" s="132"/>
      <c r="C183" s="237">
        <v>8.11</v>
      </c>
      <c r="D183" s="8" t="s">
        <v>183</v>
      </c>
      <c r="E183" s="9" t="s">
        <v>20</v>
      </c>
      <c r="F183" s="169">
        <v>6</v>
      </c>
      <c r="G183" s="10">
        <v>208912</v>
      </c>
      <c r="H183" s="11">
        <f t="shared" si="31"/>
        <v>1253472</v>
      </c>
      <c r="I183" s="133"/>
      <c r="J183" s="36" t="s">
        <v>20</v>
      </c>
      <c r="K183" s="169">
        <v>6</v>
      </c>
      <c r="L183" s="11">
        <f t="shared" si="28"/>
        <v>1253472</v>
      </c>
      <c r="O183" s="36" t="s">
        <v>20</v>
      </c>
      <c r="P183" s="169">
        <v>6</v>
      </c>
      <c r="Q183" s="11">
        <f t="shared" si="29"/>
        <v>1253472</v>
      </c>
      <c r="S183" s="36" t="s">
        <v>20</v>
      </c>
      <c r="T183" s="169">
        <v>6</v>
      </c>
      <c r="U183" s="11">
        <f t="shared" si="30"/>
        <v>1253472</v>
      </c>
    </row>
    <row r="184" spans="1:21" ht="15.6" x14ac:dyDescent="0.25">
      <c r="A184" s="131"/>
      <c r="B184" s="132"/>
      <c r="C184" s="238">
        <v>8.1199999999999992</v>
      </c>
      <c r="D184" s="8" t="s">
        <v>184</v>
      </c>
      <c r="E184" s="9" t="s">
        <v>20</v>
      </c>
      <c r="F184" s="169">
        <v>4</v>
      </c>
      <c r="G184" s="10">
        <v>239546</v>
      </c>
      <c r="H184" s="11">
        <f t="shared" si="31"/>
        <v>958184</v>
      </c>
      <c r="I184" s="133"/>
      <c r="J184" s="36" t="s">
        <v>20</v>
      </c>
      <c r="K184" s="169">
        <v>4</v>
      </c>
      <c r="L184" s="11">
        <f t="shared" si="28"/>
        <v>958184</v>
      </c>
      <c r="O184" s="36" t="s">
        <v>20</v>
      </c>
      <c r="P184" s="169">
        <v>6</v>
      </c>
      <c r="Q184" s="11">
        <f t="shared" si="29"/>
        <v>1437276</v>
      </c>
      <c r="S184" s="36" t="s">
        <v>20</v>
      </c>
      <c r="T184" s="169">
        <v>6</v>
      </c>
      <c r="U184" s="11">
        <f t="shared" si="30"/>
        <v>1437276</v>
      </c>
    </row>
    <row r="185" spans="1:21" ht="16.2" thickBot="1" x14ac:dyDescent="0.3">
      <c r="A185" s="131"/>
      <c r="B185" s="132"/>
      <c r="C185" s="237">
        <v>8.1300000000000008</v>
      </c>
      <c r="D185" s="8" t="s">
        <v>185</v>
      </c>
      <c r="E185" s="9" t="s">
        <v>20</v>
      </c>
      <c r="F185" s="169">
        <v>4</v>
      </c>
      <c r="G185" s="10">
        <v>563943</v>
      </c>
      <c r="H185" s="11">
        <f t="shared" si="31"/>
        <v>2255772</v>
      </c>
      <c r="I185" s="133"/>
      <c r="J185" s="36" t="s">
        <v>20</v>
      </c>
      <c r="K185" s="169">
        <v>4</v>
      </c>
      <c r="L185" s="11">
        <f t="shared" si="28"/>
        <v>2255772</v>
      </c>
      <c r="O185" s="36" t="s">
        <v>20</v>
      </c>
      <c r="P185" s="169">
        <v>4</v>
      </c>
      <c r="Q185" s="11">
        <f t="shared" si="29"/>
        <v>2255772</v>
      </c>
      <c r="S185" s="36" t="s">
        <v>20</v>
      </c>
      <c r="T185" s="169">
        <v>4</v>
      </c>
      <c r="U185" s="11">
        <f t="shared" si="30"/>
        <v>2255772</v>
      </c>
    </row>
    <row r="186" spans="1:21" ht="16.2" thickBot="1" x14ac:dyDescent="0.3">
      <c r="A186" s="131"/>
      <c r="B186" s="132"/>
      <c r="C186" s="17" t="s">
        <v>186</v>
      </c>
      <c r="D186" s="20"/>
      <c r="E186" s="20"/>
      <c r="F186" s="172"/>
      <c r="G186" s="20"/>
      <c r="H186" s="21"/>
      <c r="I186" s="133"/>
      <c r="J186" s="17"/>
      <c r="K186" s="172"/>
      <c r="L186" s="21"/>
      <c r="O186" s="17"/>
      <c r="P186" s="172"/>
      <c r="Q186" s="21"/>
      <c r="S186" s="17"/>
      <c r="T186" s="172"/>
      <c r="U186" s="21"/>
    </row>
    <row r="187" spans="1:21" ht="16.2" thickBot="1" x14ac:dyDescent="0.3">
      <c r="A187" s="131"/>
      <c r="B187" s="132"/>
      <c r="C187" s="17" t="s">
        <v>187</v>
      </c>
      <c r="D187" s="20"/>
      <c r="E187" s="20"/>
      <c r="F187" s="172"/>
      <c r="G187" s="20"/>
      <c r="H187" s="21"/>
      <c r="I187" s="133"/>
      <c r="J187" s="17"/>
      <c r="K187" s="172"/>
      <c r="L187" s="21"/>
      <c r="O187" s="17"/>
      <c r="P187" s="172"/>
      <c r="Q187" s="21"/>
      <c r="S187" s="17"/>
      <c r="T187" s="172"/>
      <c r="U187" s="21"/>
    </row>
    <row r="188" spans="1:21" ht="16.2" thickBot="1" x14ac:dyDescent="0.3">
      <c r="A188" s="131"/>
      <c r="B188" s="132"/>
      <c r="C188" s="237">
        <v>8.14</v>
      </c>
      <c r="D188" s="8" t="s">
        <v>188</v>
      </c>
      <c r="E188" s="9" t="s">
        <v>7</v>
      </c>
      <c r="F188" s="169">
        <v>12</v>
      </c>
      <c r="G188" s="10">
        <v>281188</v>
      </c>
      <c r="H188" s="11">
        <f>F188*G188</f>
        <v>3374256</v>
      </c>
      <c r="I188" s="133"/>
      <c r="J188" s="36" t="s">
        <v>7</v>
      </c>
      <c r="K188" s="169">
        <v>12</v>
      </c>
      <c r="L188" s="11">
        <f>+K188*G188</f>
        <v>3374256</v>
      </c>
      <c r="O188" s="36" t="s">
        <v>7</v>
      </c>
      <c r="P188" s="169">
        <v>12</v>
      </c>
      <c r="Q188" s="11">
        <f>+P188*G188</f>
        <v>3374256</v>
      </c>
      <c r="S188" s="36" t="s">
        <v>7</v>
      </c>
      <c r="T188" s="169">
        <v>12</v>
      </c>
      <c r="U188" s="11">
        <f>+T188*G188</f>
        <v>3374256</v>
      </c>
    </row>
    <row r="189" spans="1:21" ht="16.2" thickBot="1" x14ac:dyDescent="0.3">
      <c r="A189" s="131"/>
      <c r="B189" s="132"/>
      <c r="C189" s="17" t="s">
        <v>189</v>
      </c>
      <c r="D189" s="20"/>
      <c r="E189" s="20"/>
      <c r="F189" s="172"/>
      <c r="G189" s="20"/>
      <c r="H189" s="21"/>
      <c r="I189" s="133"/>
      <c r="J189" s="17"/>
      <c r="K189" s="172"/>
      <c r="L189" s="21"/>
      <c r="O189" s="17"/>
      <c r="P189" s="172"/>
      <c r="Q189" s="21"/>
      <c r="S189" s="17"/>
      <c r="T189" s="172"/>
      <c r="U189" s="21"/>
    </row>
    <row r="190" spans="1:21" ht="16.2" thickBot="1" x14ac:dyDescent="0.3">
      <c r="A190" s="131"/>
      <c r="B190" s="132"/>
      <c r="C190" s="237">
        <v>8.15</v>
      </c>
      <c r="D190" s="8" t="s">
        <v>190</v>
      </c>
      <c r="E190" s="9" t="s">
        <v>20</v>
      </c>
      <c r="F190" s="169">
        <v>2</v>
      </c>
      <c r="G190" s="10">
        <v>2989112</v>
      </c>
      <c r="H190" s="11">
        <f>F190*G190</f>
        <v>5978224</v>
      </c>
      <c r="I190" s="133"/>
      <c r="J190" s="36" t="s">
        <v>20</v>
      </c>
      <c r="K190" s="169">
        <v>2</v>
      </c>
      <c r="L190" s="11">
        <f>+K190*G190</f>
        <v>5978224</v>
      </c>
      <c r="O190" s="36" t="s">
        <v>20</v>
      </c>
      <c r="P190" s="169">
        <v>2</v>
      </c>
      <c r="Q190" s="11">
        <f>+P190*G190</f>
        <v>5978224</v>
      </c>
      <c r="S190" s="36" t="s">
        <v>20</v>
      </c>
      <c r="T190" s="169">
        <v>2</v>
      </c>
      <c r="U190" s="11">
        <f>+T190*G190</f>
        <v>5978224</v>
      </c>
    </row>
    <row r="191" spans="1:21" ht="16.2" thickBot="1" x14ac:dyDescent="0.3">
      <c r="A191" s="131"/>
      <c r="B191" s="132"/>
      <c r="C191" s="17" t="s">
        <v>191</v>
      </c>
      <c r="D191" s="20"/>
      <c r="E191" s="20"/>
      <c r="F191" s="172"/>
      <c r="G191" s="20"/>
      <c r="H191" s="21"/>
      <c r="I191" s="133"/>
      <c r="J191" s="17"/>
      <c r="K191" s="172"/>
      <c r="L191" s="21"/>
      <c r="O191" s="17"/>
      <c r="P191" s="172"/>
      <c r="Q191" s="21"/>
      <c r="S191" s="17"/>
      <c r="T191" s="172"/>
      <c r="U191" s="21"/>
    </row>
    <row r="192" spans="1:21" ht="16.2" thickBot="1" x14ac:dyDescent="0.3">
      <c r="A192" s="131"/>
      <c r="B192" s="132"/>
      <c r="C192" s="237">
        <v>8.16</v>
      </c>
      <c r="D192" s="8" t="s">
        <v>192</v>
      </c>
      <c r="E192" s="9" t="s">
        <v>20</v>
      </c>
      <c r="F192" s="169">
        <v>2</v>
      </c>
      <c r="G192" s="10">
        <v>5321397</v>
      </c>
      <c r="H192" s="11">
        <f>F192*G192</f>
        <v>10642794</v>
      </c>
      <c r="I192" s="133"/>
      <c r="J192" s="36" t="s">
        <v>20</v>
      </c>
      <c r="K192" s="169">
        <v>2</v>
      </c>
      <c r="L192" s="11">
        <f>+K192*G192</f>
        <v>10642794</v>
      </c>
      <c r="O192" s="36" t="s">
        <v>20</v>
      </c>
      <c r="P192" s="169">
        <v>2</v>
      </c>
      <c r="Q192" s="11">
        <f>+P192*G192</f>
        <v>10642794</v>
      </c>
      <c r="S192" s="36" t="s">
        <v>20</v>
      </c>
      <c r="T192" s="169">
        <v>2</v>
      </c>
      <c r="U192" s="11">
        <f>+T192*G192</f>
        <v>10642794</v>
      </c>
    </row>
    <row r="193" spans="1:21" ht="16.2" thickBot="1" x14ac:dyDescent="0.3">
      <c r="A193" s="131"/>
      <c r="B193" s="132"/>
      <c r="C193" s="17" t="s">
        <v>193</v>
      </c>
      <c r="D193" s="20"/>
      <c r="E193" s="20"/>
      <c r="F193" s="172"/>
      <c r="G193" s="20"/>
      <c r="H193" s="21"/>
      <c r="I193" s="133"/>
      <c r="J193" s="17"/>
      <c r="K193" s="172"/>
      <c r="L193" s="21"/>
      <c r="O193" s="17"/>
      <c r="P193" s="172"/>
      <c r="Q193" s="21"/>
      <c r="S193" s="17"/>
      <c r="T193" s="172"/>
      <c r="U193" s="21"/>
    </row>
    <row r="194" spans="1:21" ht="16.2" thickBot="1" x14ac:dyDescent="0.3">
      <c r="A194" s="131"/>
      <c r="B194" s="132"/>
      <c r="C194" s="17" t="s">
        <v>194</v>
      </c>
      <c r="D194" s="20"/>
      <c r="E194" s="20"/>
      <c r="F194" s="172"/>
      <c r="G194" s="20"/>
      <c r="H194" s="21"/>
      <c r="I194" s="133"/>
      <c r="J194" s="17"/>
      <c r="K194" s="172"/>
      <c r="L194" s="21"/>
      <c r="O194" s="17"/>
      <c r="P194" s="172"/>
      <c r="Q194" s="21"/>
      <c r="S194" s="17"/>
      <c r="T194" s="172"/>
      <c r="U194" s="21"/>
    </row>
    <row r="195" spans="1:21" ht="15.6" x14ac:dyDescent="0.25">
      <c r="A195" s="131"/>
      <c r="B195" s="132"/>
      <c r="C195" s="237">
        <v>8.17</v>
      </c>
      <c r="D195" s="8" t="s">
        <v>195</v>
      </c>
      <c r="E195" s="9" t="s">
        <v>7</v>
      </c>
      <c r="F195" s="169">
        <v>6</v>
      </c>
      <c r="G195" s="10">
        <v>36333</v>
      </c>
      <c r="H195" s="11">
        <f>F195*G195</f>
        <v>217998</v>
      </c>
      <c r="I195" s="133"/>
      <c r="J195" s="36" t="s">
        <v>7</v>
      </c>
      <c r="K195" s="169">
        <v>6</v>
      </c>
      <c r="L195" s="11">
        <f>+K195*G195</f>
        <v>217998</v>
      </c>
      <c r="O195" s="36" t="s">
        <v>7</v>
      </c>
      <c r="P195" s="169">
        <v>6</v>
      </c>
      <c r="Q195" s="11">
        <f>+P195*G195</f>
        <v>217998</v>
      </c>
      <c r="S195" s="36" t="s">
        <v>7</v>
      </c>
      <c r="T195" s="169">
        <v>6</v>
      </c>
      <c r="U195" s="11">
        <f>+T195*G195</f>
        <v>217998</v>
      </c>
    </row>
    <row r="196" spans="1:21" ht="15.6" x14ac:dyDescent="0.25">
      <c r="A196" s="131"/>
      <c r="B196" s="132"/>
      <c r="C196" s="237">
        <v>8.18</v>
      </c>
      <c r="D196" s="8" t="s">
        <v>196</v>
      </c>
      <c r="E196" s="9" t="s">
        <v>7</v>
      </c>
      <c r="F196" s="169">
        <v>6</v>
      </c>
      <c r="G196" s="10">
        <v>85660</v>
      </c>
      <c r="H196" s="11">
        <f>F196*G196</f>
        <v>513960</v>
      </c>
      <c r="I196" s="133"/>
      <c r="J196" s="36" t="s">
        <v>7</v>
      </c>
      <c r="K196" s="169">
        <v>6</v>
      </c>
      <c r="L196" s="11">
        <f>+K196*G196</f>
        <v>513960</v>
      </c>
      <c r="O196" s="36" t="s">
        <v>7</v>
      </c>
      <c r="P196" s="169">
        <v>6</v>
      </c>
      <c r="Q196" s="11">
        <f>+P196*G196</f>
        <v>513960</v>
      </c>
      <c r="S196" s="36" t="s">
        <v>7</v>
      </c>
      <c r="T196" s="169">
        <v>6</v>
      </c>
      <c r="U196" s="11">
        <f>+T196*G196</f>
        <v>513960</v>
      </c>
    </row>
    <row r="197" spans="1:21" ht="16.2" thickBot="1" x14ac:dyDescent="0.3">
      <c r="A197" s="131"/>
      <c r="B197" s="132"/>
      <c r="C197" s="237">
        <v>8.19</v>
      </c>
      <c r="D197" s="8" t="s">
        <v>197</v>
      </c>
      <c r="E197" s="9" t="s">
        <v>7</v>
      </c>
      <c r="F197" s="169">
        <v>24</v>
      </c>
      <c r="G197" s="10">
        <v>288679</v>
      </c>
      <c r="H197" s="11">
        <f>F197*G197</f>
        <v>6928296</v>
      </c>
      <c r="I197" s="133"/>
      <c r="J197" s="36" t="s">
        <v>7</v>
      </c>
      <c r="K197" s="169">
        <v>24</v>
      </c>
      <c r="L197" s="11">
        <f>+K197*G197</f>
        <v>6928296</v>
      </c>
      <c r="O197" s="36" t="s">
        <v>7</v>
      </c>
      <c r="P197" s="169">
        <v>24</v>
      </c>
      <c r="Q197" s="11">
        <f>+P197*G197</f>
        <v>6928296</v>
      </c>
      <c r="S197" s="36" t="s">
        <v>7</v>
      </c>
      <c r="T197" s="169">
        <v>24</v>
      </c>
      <c r="U197" s="11">
        <f>+T197*G197</f>
        <v>6928296</v>
      </c>
    </row>
    <row r="198" spans="1:21" ht="16.2" thickBot="1" x14ac:dyDescent="0.3">
      <c r="A198" s="131"/>
      <c r="B198" s="132"/>
      <c r="C198" s="17" t="s">
        <v>198</v>
      </c>
      <c r="D198" s="20"/>
      <c r="E198" s="20"/>
      <c r="F198" s="172"/>
      <c r="G198" s="20"/>
      <c r="H198" s="21"/>
      <c r="I198" s="133"/>
      <c r="J198" s="17"/>
      <c r="K198" s="172"/>
      <c r="L198" s="21"/>
      <c r="O198" s="17"/>
      <c r="P198" s="172"/>
      <c r="Q198" s="21"/>
      <c r="S198" s="17"/>
      <c r="T198" s="172"/>
      <c r="U198" s="21"/>
    </row>
    <row r="199" spans="1:21" ht="16.2" thickBot="1" x14ac:dyDescent="0.3">
      <c r="A199" s="131"/>
      <c r="B199" s="132"/>
      <c r="C199" s="238">
        <v>8.1999999999999993</v>
      </c>
      <c r="D199" s="8" t="s">
        <v>199</v>
      </c>
      <c r="E199" s="9" t="s">
        <v>20</v>
      </c>
      <c r="F199" s="169">
        <v>2</v>
      </c>
      <c r="G199" s="10">
        <v>198559</v>
      </c>
      <c r="H199" s="11">
        <f>F199*G199</f>
        <v>397118</v>
      </c>
      <c r="I199" s="133"/>
      <c r="J199" s="36" t="s">
        <v>20</v>
      </c>
      <c r="K199" s="169">
        <v>2</v>
      </c>
      <c r="L199" s="11">
        <f>+K199*G199</f>
        <v>397118</v>
      </c>
      <c r="O199" s="36" t="s">
        <v>20</v>
      </c>
      <c r="P199" s="169">
        <v>2</v>
      </c>
      <c r="Q199" s="11">
        <f>+P199*G199</f>
        <v>397118</v>
      </c>
      <c r="S199" s="36" t="s">
        <v>20</v>
      </c>
      <c r="T199" s="169">
        <v>2</v>
      </c>
      <c r="U199" s="11">
        <f>+T199*G199</f>
        <v>397118</v>
      </c>
    </row>
    <row r="200" spans="1:21" ht="16.2" thickBot="1" x14ac:dyDescent="0.3">
      <c r="A200" s="131"/>
      <c r="B200" s="132"/>
      <c r="C200" s="17" t="s">
        <v>191</v>
      </c>
      <c r="D200" s="20"/>
      <c r="E200" s="20"/>
      <c r="F200" s="172"/>
      <c r="G200" s="20"/>
      <c r="H200" s="21"/>
      <c r="I200" s="133"/>
      <c r="J200" s="17"/>
      <c r="K200" s="172"/>
      <c r="L200" s="21"/>
      <c r="O200" s="17"/>
      <c r="P200" s="172"/>
      <c r="Q200" s="21"/>
      <c r="S200" s="17"/>
      <c r="T200" s="172"/>
      <c r="U200" s="21"/>
    </row>
    <row r="201" spans="1:21" ht="16.2" thickBot="1" x14ac:dyDescent="0.3">
      <c r="A201" s="131"/>
      <c r="B201" s="132"/>
      <c r="C201" s="238">
        <v>8.2100000000000009</v>
      </c>
      <c r="D201" s="8" t="s">
        <v>200</v>
      </c>
      <c r="E201" s="9" t="s">
        <v>20</v>
      </c>
      <c r="F201" s="169">
        <v>2</v>
      </c>
      <c r="G201" s="10">
        <v>5281885</v>
      </c>
      <c r="H201" s="11">
        <f>F201*G201</f>
        <v>10563770</v>
      </c>
      <c r="I201" s="133"/>
      <c r="J201" s="36" t="s">
        <v>20</v>
      </c>
      <c r="K201" s="169">
        <v>2</v>
      </c>
      <c r="L201" s="11">
        <f>+K201*G201</f>
        <v>10563770</v>
      </c>
      <c r="O201" s="36" t="s">
        <v>20</v>
      </c>
      <c r="P201" s="169">
        <v>2</v>
      </c>
      <c r="Q201" s="11">
        <f>+P201*G201</f>
        <v>10563770</v>
      </c>
      <c r="S201" s="36" t="s">
        <v>20</v>
      </c>
      <c r="T201" s="169">
        <v>2</v>
      </c>
      <c r="U201" s="11">
        <f>+T201*G201</f>
        <v>10563770</v>
      </c>
    </row>
    <row r="202" spans="1:21" ht="16.2" thickBot="1" x14ac:dyDescent="0.3">
      <c r="A202" s="131"/>
      <c r="B202" s="132"/>
      <c r="C202" s="17" t="s">
        <v>201</v>
      </c>
      <c r="D202" s="20"/>
      <c r="E202" s="20"/>
      <c r="F202" s="172"/>
      <c r="G202" s="20"/>
      <c r="H202" s="21"/>
      <c r="I202" s="133"/>
      <c r="J202" s="17"/>
      <c r="K202" s="172"/>
      <c r="L202" s="21"/>
      <c r="O202" s="17"/>
      <c r="P202" s="172"/>
      <c r="Q202" s="21"/>
      <c r="S202" s="17"/>
      <c r="T202" s="172"/>
      <c r="U202" s="21"/>
    </row>
    <row r="203" spans="1:21" ht="15.6" x14ac:dyDescent="0.25">
      <c r="A203" s="131"/>
      <c r="B203" s="132"/>
      <c r="C203" s="237">
        <v>8.2200000000000006</v>
      </c>
      <c r="D203" s="8" t="s">
        <v>202</v>
      </c>
      <c r="E203" s="9" t="s">
        <v>20</v>
      </c>
      <c r="F203" s="169">
        <v>2</v>
      </c>
      <c r="G203" s="10">
        <v>2935118</v>
      </c>
      <c r="H203" s="11">
        <f>F203*G203</f>
        <v>5870236</v>
      </c>
      <c r="I203" s="133"/>
      <c r="J203" s="36" t="s">
        <v>20</v>
      </c>
      <c r="K203" s="169">
        <v>2</v>
      </c>
      <c r="L203" s="11">
        <f>+K203*G203</f>
        <v>5870236</v>
      </c>
      <c r="O203" s="36" t="s">
        <v>20</v>
      </c>
      <c r="P203" s="169">
        <v>2</v>
      </c>
      <c r="Q203" s="11">
        <f>+P203*G203</f>
        <v>5870236</v>
      </c>
      <c r="S203" s="36" t="s">
        <v>20</v>
      </c>
      <c r="T203" s="169">
        <v>2</v>
      </c>
      <c r="U203" s="11">
        <f>+T203*G203</f>
        <v>5870236</v>
      </c>
    </row>
    <row r="204" spans="1:21" ht="83.4" thickBot="1" x14ac:dyDescent="0.3">
      <c r="A204" s="131"/>
      <c r="B204" s="132"/>
      <c r="C204" s="237">
        <v>8.23</v>
      </c>
      <c r="D204" s="8" t="s">
        <v>203</v>
      </c>
      <c r="E204" s="9" t="s">
        <v>20</v>
      </c>
      <c r="F204" s="169">
        <v>1</v>
      </c>
      <c r="G204" s="10">
        <v>129969821</v>
      </c>
      <c r="H204" s="11">
        <f>F204*G204</f>
        <v>129969821</v>
      </c>
      <c r="I204" s="133"/>
      <c r="J204" s="36" t="s">
        <v>20</v>
      </c>
      <c r="K204" s="169">
        <v>1</v>
      </c>
      <c r="L204" s="11">
        <f>+K204*G204</f>
        <v>129969821</v>
      </c>
      <c r="O204" s="36" t="s">
        <v>20</v>
      </c>
      <c r="P204" s="169">
        <v>0</v>
      </c>
      <c r="Q204" s="11">
        <f>+P204*G204</f>
        <v>0</v>
      </c>
      <c r="S204" s="36" t="s">
        <v>20</v>
      </c>
      <c r="T204" s="169">
        <v>0</v>
      </c>
      <c r="U204" s="11">
        <f>+T204*G204</f>
        <v>0</v>
      </c>
    </row>
    <row r="205" spans="1:21" ht="16.2" thickBot="1" x14ac:dyDescent="0.3">
      <c r="A205" s="131"/>
      <c r="B205" s="132"/>
      <c r="C205" s="17" t="s">
        <v>204</v>
      </c>
      <c r="D205" s="20"/>
      <c r="E205" s="20"/>
      <c r="F205" s="172"/>
      <c r="G205" s="20"/>
      <c r="H205" s="21"/>
      <c r="I205" s="133"/>
      <c r="J205" s="17"/>
      <c r="K205" s="172"/>
      <c r="L205" s="21"/>
      <c r="O205" s="17"/>
      <c r="P205" s="172"/>
      <c r="Q205" s="21"/>
      <c r="S205" s="17"/>
      <c r="T205" s="172"/>
      <c r="U205" s="21"/>
    </row>
    <row r="206" spans="1:21" ht="15.6" x14ac:dyDescent="0.25">
      <c r="A206" s="131"/>
      <c r="B206" s="132"/>
      <c r="C206" s="238">
        <v>8.24</v>
      </c>
      <c r="D206" s="8" t="s">
        <v>205</v>
      </c>
      <c r="E206" s="9" t="s">
        <v>173</v>
      </c>
      <c r="F206" s="127">
        <v>38</v>
      </c>
      <c r="G206" s="12">
        <v>169083</v>
      </c>
      <c r="H206" s="13">
        <f>F206*G206</f>
        <v>6425154</v>
      </c>
      <c r="I206" s="133"/>
      <c r="J206" s="36" t="s">
        <v>173</v>
      </c>
      <c r="K206" s="127">
        <v>38</v>
      </c>
      <c r="L206" s="13">
        <f t="shared" ref="L206:L232" si="32">+K206*G206</f>
        <v>6425154</v>
      </c>
      <c r="O206" s="36" t="s">
        <v>173</v>
      </c>
      <c r="P206" s="127">
        <v>31</v>
      </c>
      <c r="Q206" s="11">
        <f t="shared" ref="Q206:Q232" si="33">+P206*G206</f>
        <v>5241573</v>
      </c>
      <c r="S206" s="36" t="s">
        <v>173</v>
      </c>
      <c r="T206" s="127">
        <v>31</v>
      </c>
      <c r="U206" s="11">
        <f t="shared" ref="U206:U232" si="34">+T206*G206</f>
        <v>5241573</v>
      </c>
    </row>
    <row r="207" spans="1:21" ht="15.6" x14ac:dyDescent="0.25">
      <c r="A207" s="131"/>
      <c r="B207" s="132"/>
      <c r="C207" s="238">
        <v>8.25</v>
      </c>
      <c r="D207" s="8" t="s">
        <v>206</v>
      </c>
      <c r="E207" s="9" t="s">
        <v>173</v>
      </c>
      <c r="F207" s="127">
        <v>10</v>
      </c>
      <c r="G207" s="12">
        <v>164929</v>
      </c>
      <c r="H207" s="13">
        <f t="shared" ref="H207:H232" si="35">F207*G207</f>
        <v>1649290</v>
      </c>
      <c r="I207" s="133"/>
      <c r="J207" s="36" t="s">
        <v>173</v>
      </c>
      <c r="K207" s="127">
        <v>10</v>
      </c>
      <c r="L207" s="13">
        <f t="shared" si="32"/>
        <v>1649290</v>
      </c>
      <c r="O207" s="36" t="s">
        <v>173</v>
      </c>
      <c r="P207" s="127">
        <v>45</v>
      </c>
      <c r="Q207" s="11">
        <f t="shared" si="33"/>
        <v>7421805</v>
      </c>
      <c r="S207" s="36" t="s">
        <v>173</v>
      </c>
      <c r="T207" s="127">
        <v>45</v>
      </c>
      <c r="U207" s="11">
        <f t="shared" si="34"/>
        <v>7421805</v>
      </c>
    </row>
    <row r="208" spans="1:21" ht="15.6" x14ac:dyDescent="0.25">
      <c r="A208" s="131"/>
      <c r="B208" s="132"/>
      <c r="C208" s="238">
        <v>8.26</v>
      </c>
      <c r="D208" s="8" t="s">
        <v>207</v>
      </c>
      <c r="E208" s="9" t="s">
        <v>173</v>
      </c>
      <c r="F208" s="127">
        <v>25</v>
      </c>
      <c r="G208" s="12">
        <v>233325</v>
      </c>
      <c r="H208" s="13">
        <f t="shared" si="35"/>
        <v>5833125</v>
      </c>
      <c r="I208" s="133"/>
      <c r="J208" s="36" t="s">
        <v>173</v>
      </c>
      <c r="K208" s="127">
        <v>25</v>
      </c>
      <c r="L208" s="13">
        <f t="shared" si="32"/>
        <v>5833125</v>
      </c>
      <c r="O208" s="36" t="s">
        <v>173</v>
      </c>
      <c r="P208" s="127">
        <v>13</v>
      </c>
      <c r="Q208" s="11">
        <f t="shared" si="33"/>
        <v>3033225</v>
      </c>
      <c r="S208" s="36" t="s">
        <v>173</v>
      </c>
      <c r="T208" s="127">
        <v>13</v>
      </c>
      <c r="U208" s="11">
        <f t="shared" si="34"/>
        <v>3033225</v>
      </c>
    </row>
    <row r="209" spans="1:21" ht="15.6" x14ac:dyDescent="0.25">
      <c r="A209" s="131"/>
      <c r="B209" s="132"/>
      <c r="C209" s="238">
        <v>8.27</v>
      </c>
      <c r="D209" s="8" t="s">
        <v>208</v>
      </c>
      <c r="E209" s="9" t="s">
        <v>173</v>
      </c>
      <c r="F209" s="127">
        <v>35</v>
      </c>
      <c r="G209" s="12">
        <v>213891</v>
      </c>
      <c r="H209" s="13">
        <f t="shared" si="35"/>
        <v>7486185</v>
      </c>
      <c r="I209" s="133"/>
      <c r="J209" s="36" t="s">
        <v>173</v>
      </c>
      <c r="K209" s="127">
        <v>35</v>
      </c>
      <c r="L209" s="13">
        <f t="shared" si="32"/>
        <v>7486185</v>
      </c>
      <c r="O209" s="36" t="s">
        <v>173</v>
      </c>
      <c r="P209" s="127">
        <v>40</v>
      </c>
      <c r="Q209" s="11">
        <f t="shared" si="33"/>
        <v>8555640</v>
      </c>
      <c r="S209" s="36" t="s">
        <v>173</v>
      </c>
      <c r="T209" s="127">
        <v>40</v>
      </c>
      <c r="U209" s="11">
        <f t="shared" si="34"/>
        <v>8555640</v>
      </c>
    </row>
    <row r="210" spans="1:21" ht="15.6" x14ac:dyDescent="0.25">
      <c r="A210" s="131"/>
      <c r="B210" s="132"/>
      <c r="C210" s="238">
        <v>8.2799999999999994</v>
      </c>
      <c r="D210" s="8" t="s">
        <v>209</v>
      </c>
      <c r="E210" s="9" t="s">
        <v>173</v>
      </c>
      <c r="F210" s="127">
        <v>18</v>
      </c>
      <c r="G210" s="12">
        <v>131422</v>
      </c>
      <c r="H210" s="13">
        <f t="shared" si="35"/>
        <v>2365596</v>
      </c>
      <c r="I210" s="133"/>
      <c r="J210" s="36" t="s">
        <v>173</v>
      </c>
      <c r="K210" s="127">
        <v>18</v>
      </c>
      <c r="L210" s="13">
        <f t="shared" si="32"/>
        <v>2365596</v>
      </c>
      <c r="O210" s="36" t="s">
        <v>173</v>
      </c>
      <c r="P210" s="127">
        <v>24</v>
      </c>
      <c r="Q210" s="11">
        <f t="shared" si="33"/>
        <v>3154128</v>
      </c>
      <c r="S210" s="36" t="s">
        <v>173</v>
      </c>
      <c r="T210" s="127">
        <v>24</v>
      </c>
      <c r="U210" s="11">
        <f t="shared" si="34"/>
        <v>3154128</v>
      </c>
    </row>
    <row r="211" spans="1:21" ht="15.6" x14ac:dyDescent="0.25">
      <c r="A211" s="131"/>
      <c r="B211" s="132"/>
      <c r="C211" s="238">
        <v>8.2899999999999991</v>
      </c>
      <c r="D211" s="8" t="s">
        <v>210</v>
      </c>
      <c r="E211" s="9" t="s">
        <v>173</v>
      </c>
      <c r="F211" s="127">
        <v>4</v>
      </c>
      <c r="G211" s="12">
        <v>280444</v>
      </c>
      <c r="H211" s="13">
        <f t="shared" si="35"/>
        <v>1121776</v>
      </c>
      <c r="I211" s="133"/>
      <c r="J211" s="36" t="s">
        <v>173</v>
      </c>
      <c r="K211" s="127">
        <v>4</v>
      </c>
      <c r="L211" s="13">
        <f t="shared" si="32"/>
        <v>1121776</v>
      </c>
      <c r="O211" s="36" t="s">
        <v>173</v>
      </c>
      <c r="P211" s="127">
        <v>7</v>
      </c>
      <c r="Q211" s="11">
        <f t="shared" si="33"/>
        <v>1963108</v>
      </c>
      <c r="S211" s="36" t="s">
        <v>173</v>
      </c>
      <c r="T211" s="127">
        <v>7</v>
      </c>
      <c r="U211" s="11">
        <f t="shared" si="34"/>
        <v>1963108</v>
      </c>
    </row>
    <row r="212" spans="1:21" ht="15.6" x14ac:dyDescent="0.25">
      <c r="A212" s="131"/>
      <c r="B212" s="132"/>
      <c r="C212" s="238">
        <v>8.3000000000000007</v>
      </c>
      <c r="D212" s="8" t="s">
        <v>211</v>
      </c>
      <c r="E212" s="9" t="s">
        <v>173</v>
      </c>
      <c r="F212" s="127">
        <v>9</v>
      </c>
      <c r="G212" s="12">
        <v>719423</v>
      </c>
      <c r="H212" s="13">
        <f t="shared" si="35"/>
        <v>6474807</v>
      </c>
      <c r="I212" s="133"/>
      <c r="J212" s="36" t="s">
        <v>173</v>
      </c>
      <c r="K212" s="127">
        <v>9</v>
      </c>
      <c r="L212" s="13">
        <f t="shared" si="32"/>
        <v>6474807</v>
      </c>
      <c r="O212" s="36" t="s">
        <v>173</v>
      </c>
      <c r="P212" s="127">
        <v>9</v>
      </c>
      <c r="Q212" s="11">
        <f t="shared" si="33"/>
        <v>6474807</v>
      </c>
      <c r="S212" s="36" t="s">
        <v>173</v>
      </c>
      <c r="T212" s="127">
        <v>9</v>
      </c>
      <c r="U212" s="11">
        <f t="shared" si="34"/>
        <v>6474807</v>
      </c>
    </row>
    <row r="213" spans="1:21" ht="15.6" x14ac:dyDescent="0.25">
      <c r="A213" s="131"/>
      <c r="B213" s="132"/>
      <c r="C213" s="238">
        <v>8.31</v>
      </c>
      <c r="D213" s="8" t="s">
        <v>212</v>
      </c>
      <c r="E213" s="9" t="s">
        <v>20</v>
      </c>
      <c r="F213" s="127">
        <v>98</v>
      </c>
      <c r="G213" s="12">
        <v>102954</v>
      </c>
      <c r="H213" s="13">
        <f t="shared" si="35"/>
        <v>10089492</v>
      </c>
      <c r="I213" s="133"/>
      <c r="J213" s="36" t="s">
        <v>20</v>
      </c>
      <c r="K213" s="127">
        <v>98</v>
      </c>
      <c r="L213" s="13">
        <f t="shared" si="32"/>
        <v>10089492</v>
      </c>
      <c r="O213" s="36" t="s">
        <v>20</v>
      </c>
      <c r="P213" s="127">
        <v>98</v>
      </c>
      <c r="Q213" s="11">
        <f t="shared" si="33"/>
        <v>10089492</v>
      </c>
      <c r="S213" s="36" t="s">
        <v>20</v>
      </c>
      <c r="T213" s="127">
        <v>98</v>
      </c>
      <c r="U213" s="11">
        <f t="shared" si="34"/>
        <v>10089492</v>
      </c>
    </row>
    <row r="214" spans="1:21" ht="15.6" x14ac:dyDescent="0.25">
      <c r="A214" s="131"/>
      <c r="B214" s="132"/>
      <c r="C214" s="238">
        <v>8.32</v>
      </c>
      <c r="D214" s="8" t="s">
        <v>213</v>
      </c>
      <c r="E214" s="9" t="s">
        <v>7</v>
      </c>
      <c r="F214" s="127">
        <v>12</v>
      </c>
      <c r="G214" s="12">
        <v>62908</v>
      </c>
      <c r="H214" s="13">
        <f t="shared" si="35"/>
        <v>754896</v>
      </c>
      <c r="I214" s="133"/>
      <c r="J214" s="36" t="s">
        <v>7</v>
      </c>
      <c r="K214" s="127">
        <v>12</v>
      </c>
      <c r="L214" s="13">
        <f t="shared" si="32"/>
        <v>754896</v>
      </c>
      <c r="O214" s="36" t="s">
        <v>7</v>
      </c>
      <c r="P214" s="127">
        <v>22.6</v>
      </c>
      <c r="Q214" s="11">
        <f t="shared" si="33"/>
        <v>1421720.8</v>
      </c>
      <c r="S214" s="36" t="s">
        <v>7</v>
      </c>
      <c r="T214" s="127">
        <v>22.6</v>
      </c>
      <c r="U214" s="11">
        <f t="shared" si="34"/>
        <v>1421720.8</v>
      </c>
    </row>
    <row r="215" spans="1:21" ht="15.6" x14ac:dyDescent="0.25">
      <c r="A215" s="131"/>
      <c r="B215" s="132"/>
      <c r="C215" s="238">
        <v>8.33</v>
      </c>
      <c r="D215" s="8" t="s">
        <v>214</v>
      </c>
      <c r="E215" s="9" t="s">
        <v>7</v>
      </c>
      <c r="F215" s="127">
        <v>48</v>
      </c>
      <c r="G215" s="12">
        <v>114522</v>
      </c>
      <c r="H215" s="13">
        <f t="shared" si="35"/>
        <v>5497056</v>
      </c>
      <c r="I215" s="133"/>
      <c r="J215" s="36" t="s">
        <v>7</v>
      </c>
      <c r="K215" s="127">
        <v>48</v>
      </c>
      <c r="L215" s="13">
        <f t="shared" si="32"/>
        <v>5497056</v>
      </c>
      <c r="O215" s="36" t="s">
        <v>7</v>
      </c>
      <c r="P215" s="127">
        <v>37.960000000000008</v>
      </c>
      <c r="Q215" s="11">
        <f t="shared" si="33"/>
        <v>4347255.120000001</v>
      </c>
      <c r="S215" s="36" t="s">
        <v>7</v>
      </c>
      <c r="T215" s="127">
        <v>37.960000000000008</v>
      </c>
      <c r="U215" s="11">
        <f t="shared" si="34"/>
        <v>4347255.120000001</v>
      </c>
    </row>
    <row r="216" spans="1:21" ht="15.6" x14ac:dyDescent="0.25">
      <c r="A216" s="131"/>
      <c r="B216" s="132"/>
      <c r="C216" s="238">
        <v>8.34</v>
      </c>
      <c r="D216" s="8" t="s">
        <v>215</v>
      </c>
      <c r="E216" s="9" t="s">
        <v>7</v>
      </c>
      <c r="F216" s="127">
        <v>24</v>
      </c>
      <c r="G216" s="12">
        <v>140460</v>
      </c>
      <c r="H216" s="13">
        <f t="shared" si="35"/>
        <v>3371040</v>
      </c>
      <c r="I216" s="133"/>
      <c r="J216" s="36" t="s">
        <v>7</v>
      </c>
      <c r="K216" s="127">
        <v>24</v>
      </c>
      <c r="L216" s="13">
        <f t="shared" si="32"/>
        <v>3371040</v>
      </c>
      <c r="O216" s="36" t="s">
        <v>7</v>
      </c>
      <c r="P216" s="127">
        <v>37.93</v>
      </c>
      <c r="Q216" s="11">
        <f t="shared" si="33"/>
        <v>5327647.8</v>
      </c>
      <c r="S216" s="36" t="s">
        <v>7</v>
      </c>
      <c r="T216" s="127">
        <v>37.93</v>
      </c>
      <c r="U216" s="11">
        <f t="shared" si="34"/>
        <v>5327647.8</v>
      </c>
    </row>
    <row r="217" spans="1:21" ht="15.6" x14ac:dyDescent="0.25">
      <c r="A217" s="131"/>
      <c r="B217" s="132"/>
      <c r="C217" s="238">
        <v>8.35</v>
      </c>
      <c r="D217" s="8" t="s">
        <v>216</v>
      </c>
      <c r="E217" s="9" t="s">
        <v>7</v>
      </c>
      <c r="F217" s="127">
        <v>18</v>
      </c>
      <c r="G217" s="12">
        <v>201361</v>
      </c>
      <c r="H217" s="13">
        <f t="shared" si="35"/>
        <v>3624498</v>
      </c>
      <c r="I217" s="133"/>
      <c r="J217" s="36" t="s">
        <v>7</v>
      </c>
      <c r="K217" s="127">
        <v>18</v>
      </c>
      <c r="L217" s="13">
        <f t="shared" si="32"/>
        <v>3624498</v>
      </c>
      <c r="O217" s="36" t="s">
        <v>7</v>
      </c>
      <c r="P217" s="127">
        <v>0</v>
      </c>
      <c r="Q217" s="11">
        <f t="shared" si="33"/>
        <v>0</v>
      </c>
      <c r="S217" s="36" t="s">
        <v>7</v>
      </c>
      <c r="T217" s="127">
        <v>0</v>
      </c>
      <c r="U217" s="11">
        <f t="shared" si="34"/>
        <v>0</v>
      </c>
    </row>
    <row r="218" spans="1:21" ht="15.6" x14ac:dyDescent="0.25">
      <c r="A218" s="131"/>
      <c r="B218" s="132"/>
      <c r="C218" s="238">
        <v>8.36</v>
      </c>
      <c r="D218" s="8" t="s">
        <v>217</v>
      </c>
      <c r="E218" s="9" t="s">
        <v>7</v>
      </c>
      <c r="F218" s="127">
        <v>192</v>
      </c>
      <c r="G218" s="12">
        <v>68581</v>
      </c>
      <c r="H218" s="13">
        <f t="shared" si="35"/>
        <v>13167552</v>
      </c>
      <c r="I218" s="133"/>
      <c r="J218" s="36" t="s">
        <v>7</v>
      </c>
      <c r="K218" s="127">
        <v>192</v>
      </c>
      <c r="L218" s="13">
        <f t="shared" si="32"/>
        <v>13167552</v>
      </c>
      <c r="O218" s="36" t="s">
        <v>7</v>
      </c>
      <c r="P218" s="127">
        <v>192</v>
      </c>
      <c r="Q218" s="11">
        <f t="shared" si="33"/>
        <v>13167552</v>
      </c>
      <c r="S218" s="36" t="s">
        <v>7</v>
      </c>
      <c r="T218" s="127">
        <v>192</v>
      </c>
      <c r="U218" s="11">
        <f t="shared" si="34"/>
        <v>13167552</v>
      </c>
    </row>
    <row r="219" spans="1:21" ht="15.6" x14ac:dyDescent="0.25">
      <c r="A219" s="131"/>
      <c r="B219" s="132"/>
      <c r="C219" s="238">
        <v>8.3699999999999992</v>
      </c>
      <c r="D219" s="8" t="s">
        <v>218</v>
      </c>
      <c r="E219" s="9" t="s">
        <v>7</v>
      </c>
      <c r="F219" s="127">
        <v>30</v>
      </c>
      <c r="G219" s="12">
        <v>94262</v>
      </c>
      <c r="H219" s="13">
        <f t="shared" si="35"/>
        <v>2827860</v>
      </c>
      <c r="I219" s="133"/>
      <c r="J219" s="36" t="s">
        <v>7</v>
      </c>
      <c r="K219" s="127">
        <v>30</v>
      </c>
      <c r="L219" s="13">
        <f t="shared" si="32"/>
        <v>2827860</v>
      </c>
      <c r="O219" s="36" t="s">
        <v>7</v>
      </c>
      <c r="P219" s="127">
        <v>30</v>
      </c>
      <c r="Q219" s="11">
        <f t="shared" si="33"/>
        <v>2827860</v>
      </c>
      <c r="S219" s="36" t="s">
        <v>7</v>
      </c>
      <c r="T219" s="127">
        <v>30</v>
      </c>
      <c r="U219" s="11">
        <f t="shared" si="34"/>
        <v>2827860</v>
      </c>
    </row>
    <row r="220" spans="1:21" ht="15.6" x14ac:dyDescent="0.25">
      <c r="A220" s="131"/>
      <c r="B220" s="132"/>
      <c r="C220" s="238">
        <v>8.3800000000000008</v>
      </c>
      <c r="D220" s="8" t="s">
        <v>219</v>
      </c>
      <c r="E220" s="9" t="s">
        <v>7</v>
      </c>
      <c r="F220" s="127">
        <v>210</v>
      </c>
      <c r="G220" s="12">
        <v>110742</v>
      </c>
      <c r="H220" s="13">
        <f t="shared" si="35"/>
        <v>23255820</v>
      </c>
      <c r="I220" s="133"/>
      <c r="J220" s="36" t="s">
        <v>7</v>
      </c>
      <c r="K220" s="127">
        <v>210</v>
      </c>
      <c r="L220" s="13">
        <f t="shared" si="32"/>
        <v>23255820</v>
      </c>
      <c r="O220" s="36" t="s">
        <v>7</v>
      </c>
      <c r="P220" s="127">
        <v>210</v>
      </c>
      <c r="Q220" s="11">
        <f t="shared" si="33"/>
        <v>23255820</v>
      </c>
      <c r="S220" s="36" t="s">
        <v>7</v>
      </c>
      <c r="T220" s="127">
        <v>210</v>
      </c>
      <c r="U220" s="11">
        <f t="shared" si="34"/>
        <v>23255820</v>
      </c>
    </row>
    <row r="221" spans="1:21" ht="15.6" x14ac:dyDescent="0.25">
      <c r="A221" s="131"/>
      <c r="B221" s="132"/>
      <c r="C221" s="238">
        <v>8.39</v>
      </c>
      <c r="D221" s="8" t="s">
        <v>220</v>
      </c>
      <c r="E221" s="9" t="s">
        <v>7</v>
      </c>
      <c r="F221" s="127">
        <v>48</v>
      </c>
      <c r="G221" s="12">
        <v>257795</v>
      </c>
      <c r="H221" s="13">
        <f t="shared" si="35"/>
        <v>12374160</v>
      </c>
      <c r="I221" s="133"/>
      <c r="J221" s="36" t="s">
        <v>7</v>
      </c>
      <c r="K221" s="127">
        <v>48</v>
      </c>
      <c r="L221" s="13">
        <f t="shared" si="32"/>
        <v>12374160</v>
      </c>
      <c r="O221" s="36" t="s">
        <v>7</v>
      </c>
      <c r="P221" s="127">
        <v>48</v>
      </c>
      <c r="Q221" s="11">
        <f t="shared" si="33"/>
        <v>12374160</v>
      </c>
      <c r="S221" s="36" t="s">
        <v>7</v>
      </c>
      <c r="T221" s="127">
        <v>48</v>
      </c>
      <c r="U221" s="11">
        <f t="shared" si="34"/>
        <v>12374160</v>
      </c>
    </row>
    <row r="222" spans="1:21" ht="15.6" x14ac:dyDescent="0.25">
      <c r="A222" s="131"/>
      <c r="B222" s="132"/>
      <c r="C222" s="238">
        <v>8.4</v>
      </c>
      <c r="D222" s="8" t="s">
        <v>221</v>
      </c>
      <c r="E222" s="9" t="s">
        <v>7</v>
      </c>
      <c r="F222" s="127">
        <v>18</v>
      </c>
      <c r="G222" s="12">
        <v>58518</v>
      </c>
      <c r="H222" s="13">
        <f t="shared" si="35"/>
        <v>1053324</v>
      </c>
      <c r="I222" s="133"/>
      <c r="J222" s="36" t="s">
        <v>7</v>
      </c>
      <c r="K222" s="127">
        <v>18</v>
      </c>
      <c r="L222" s="13">
        <f t="shared" si="32"/>
        <v>1053324</v>
      </c>
      <c r="O222" s="36" t="s">
        <v>7</v>
      </c>
      <c r="P222" s="127">
        <v>190.3</v>
      </c>
      <c r="Q222" s="11">
        <f t="shared" si="33"/>
        <v>11135975.4</v>
      </c>
      <c r="S222" s="36" t="s">
        <v>7</v>
      </c>
      <c r="T222" s="127">
        <v>190.3</v>
      </c>
      <c r="U222" s="11">
        <f t="shared" si="34"/>
        <v>11135975.4</v>
      </c>
    </row>
    <row r="223" spans="1:21" ht="15.6" x14ac:dyDescent="0.25">
      <c r="A223" s="131"/>
      <c r="B223" s="132"/>
      <c r="C223" s="238">
        <v>8.41</v>
      </c>
      <c r="D223" s="8" t="s">
        <v>222</v>
      </c>
      <c r="E223" s="9" t="s">
        <v>7</v>
      </c>
      <c r="F223" s="127">
        <v>30</v>
      </c>
      <c r="G223" s="12">
        <v>59968</v>
      </c>
      <c r="H223" s="13">
        <f t="shared" si="35"/>
        <v>1799040</v>
      </c>
      <c r="I223" s="133"/>
      <c r="J223" s="36" t="s">
        <v>7</v>
      </c>
      <c r="K223" s="127">
        <v>30</v>
      </c>
      <c r="L223" s="13">
        <f t="shared" si="32"/>
        <v>1799040</v>
      </c>
      <c r="O223" s="36" t="s">
        <v>7</v>
      </c>
      <c r="P223" s="127">
        <v>30</v>
      </c>
      <c r="Q223" s="11">
        <f t="shared" si="33"/>
        <v>1799040</v>
      </c>
      <c r="S223" s="36" t="s">
        <v>7</v>
      </c>
      <c r="T223" s="127">
        <v>30</v>
      </c>
      <c r="U223" s="11">
        <f t="shared" si="34"/>
        <v>1799040</v>
      </c>
    </row>
    <row r="224" spans="1:21" ht="15.6" x14ac:dyDescent="0.25">
      <c r="A224" s="131"/>
      <c r="B224" s="132"/>
      <c r="C224" s="238">
        <v>8.42</v>
      </c>
      <c r="D224" s="8" t="s">
        <v>223</v>
      </c>
      <c r="E224" s="9" t="s">
        <v>7</v>
      </c>
      <c r="F224" s="127">
        <v>42</v>
      </c>
      <c r="G224" s="12">
        <v>101952</v>
      </c>
      <c r="H224" s="13">
        <f t="shared" si="35"/>
        <v>4281984</v>
      </c>
      <c r="I224" s="133"/>
      <c r="J224" s="36" t="s">
        <v>7</v>
      </c>
      <c r="K224" s="127">
        <v>42</v>
      </c>
      <c r="L224" s="13">
        <f t="shared" si="32"/>
        <v>4281984</v>
      </c>
      <c r="O224" s="36" t="s">
        <v>7</v>
      </c>
      <c r="P224" s="127">
        <v>42</v>
      </c>
      <c r="Q224" s="11">
        <f t="shared" si="33"/>
        <v>4281984</v>
      </c>
      <c r="S224" s="36" t="s">
        <v>7</v>
      </c>
      <c r="T224" s="127">
        <v>42</v>
      </c>
      <c r="U224" s="11">
        <f t="shared" si="34"/>
        <v>4281984</v>
      </c>
    </row>
    <row r="225" spans="1:21" ht="15.6" x14ac:dyDescent="0.25">
      <c r="A225" s="131"/>
      <c r="B225" s="132"/>
      <c r="C225" s="238">
        <v>8.43</v>
      </c>
      <c r="D225" s="8" t="s">
        <v>224</v>
      </c>
      <c r="E225" s="9" t="s">
        <v>7</v>
      </c>
      <c r="F225" s="127">
        <v>36</v>
      </c>
      <c r="G225" s="12">
        <v>116585</v>
      </c>
      <c r="H225" s="13">
        <f t="shared" si="35"/>
        <v>4197060</v>
      </c>
      <c r="I225" s="133"/>
      <c r="J225" s="36" t="s">
        <v>7</v>
      </c>
      <c r="K225" s="127">
        <v>36</v>
      </c>
      <c r="L225" s="13">
        <f t="shared" si="32"/>
        <v>4197060</v>
      </c>
      <c r="O225" s="36" t="s">
        <v>7</v>
      </c>
      <c r="P225" s="127">
        <v>36</v>
      </c>
      <c r="Q225" s="11">
        <f t="shared" si="33"/>
        <v>4197060</v>
      </c>
      <c r="S225" s="36" t="s">
        <v>7</v>
      </c>
      <c r="T225" s="127">
        <v>36</v>
      </c>
      <c r="U225" s="11">
        <f t="shared" si="34"/>
        <v>4197060</v>
      </c>
    </row>
    <row r="226" spans="1:21" ht="15.6" x14ac:dyDescent="0.25">
      <c r="A226" s="131"/>
      <c r="B226" s="132"/>
      <c r="C226" s="238">
        <v>8.44</v>
      </c>
      <c r="D226" s="8" t="s">
        <v>225</v>
      </c>
      <c r="E226" s="9" t="s">
        <v>7</v>
      </c>
      <c r="F226" s="127">
        <v>36</v>
      </c>
      <c r="G226" s="12">
        <v>317829</v>
      </c>
      <c r="H226" s="13">
        <f t="shared" si="35"/>
        <v>11441844</v>
      </c>
      <c r="I226" s="133"/>
      <c r="J226" s="36" t="s">
        <v>7</v>
      </c>
      <c r="K226" s="127">
        <v>36</v>
      </c>
      <c r="L226" s="13">
        <f t="shared" si="32"/>
        <v>11441844</v>
      </c>
      <c r="O226" s="36" t="s">
        <v>7</v>
      </c>
      <c r="P226" s="127">
        <v>36</v>
      </c>
      <c r="Q226" s="11">
        <f t="shared" si="33"/>
        <v>11441844</v>
      </c>
      <c r="S226" s="36" t="s">
        <v>7</v>
      </c>
      <c r="T226" s="127">
        <v>36</v>
      </c>
      <c r="U226" s="11">
        <f t="shared" si="34"/>
        <v>11441844</v>
      </c>
    </row>
    <row r="227" spans="1:21" ht="15.6" x14ac:dyDescent="0.25">
      <c r="A227" s="131"/>
      <c r="B227" s="132"/>
      <c r="C227" s="238">
        <v>8.4499999999999993</v>
      </c>
      <c r="D227" s="8" t="s">
        <v>226</v>
      </c>
      <c r="E227" s="9" t="s">
        <v>20</v>
      </c>
      <c r="F227" s="127">
        <v>6</v>
      </c>
      <c r="G227" s="12">
        <v>810502</v>
      </c>
      <c r="H227" s="13">
        <f t="shared" si="35"/>
        <v>4863012</v>
      </c>
      <c r="I227" s="133"/>
      <c r="J227" s="36" t="s">
        <v>20</v>
      </c>
      <c r="K227" s="127">
        <v>6</v>
      </c>
      <c r="L227" s="13">
        <f t="shared" si="32"/>
        <v>4863012</v>
      </c>
      <c r="O227" s="36" t="s">
        <v>20</v>
      </c>
      <c r="P227" s="127">
        <v>6</v>
      </c>
      <c r="Q227" s="11">
        <f t="shared" si="33"/>
        <v>4863012</v>
      </c>
      <c r="S227" s="36" t="s">
        <v>20</v>
      </c>
      <c r="T227" s="127">
        <v>6</v>
      </c>
      <c r="U227" s="11">
        <f t="shared" si="34"/>
        <v>4863012</v>
      </c>
    </row>
    <row r="228" spans="1:21" ht="15.6" x14ac:dyDescent="0.25">
      <c r="A228" s="131"/>
      <c r="B228" s="132"/>
      <c r="C228" s="238">
        <v>8.4600000000000009</v>
      </c>
      <c r="D228" s="8" t="s">
        <v>227</v>
      </c>
      <c r="E228" s="9" t="s">
        <v>20</v>
      </c>
      <c r="F228" s="127">
        <v>3</v>
      </c>
      <c r="G228" s="12">
        <v>1371604</v>
      </c>
      <c r="H228" s="13">
        <f t="shared" si="35"/>
        <v>4114812</v>
      </c>
      <c r="I228" s="133"/>
      <c r="J228" s="36" t="s">
        <v>20</v>
      </c>
      <c r="K228" s="127">
        <v>3</v>
      </c>
      <c r="L228" s="13">
        <f t="shared" si="32"/>
        <v>4114812</v>
      </c>
      <c r="O228" s="36" t="s">
        <v>20</v>
      </c>
      <c r="P228" s="127">
        <v>11</v>
      </c>
      <c r="Q228" s="11">
        <f t="shared" si="33"/>
        <v>15087644</v>
      </c>
      <c r="S228" s="36" t="s">
        <v>20</v>
      </c>
      <c r="T228" s="127">
        <v>11</v>
      </c>
      <c r="U228" s="11">
        <f t="shared" si="34"/>
        <v>15087644</v>
      </c>
    </row>
    <row r="229" spans="1:21" ht="15.6" x14ac:dyDescent="0.25">
      <c r="A229" s="131"/>
      <c r="B229" s="132"/>
      <c r="C229" s="238">
        <v>8.4700000000000006</v>
      </c>
      <c r="D229" s="8" t="s">
        <v>228</v>
      </c>
      <c r="E229" s="9" t="s">
        <v>7</v>
      </c>
      <c r="F229" s="127">
        <v>102</v>
      </c>
      <c r="G229" s="12">
        <v>35956</v>
      </c>
      <c r="H229" s="13">
        <f t="shared" si="35"/>
        <v>3667512</v>
      </c>
      <c r="I229" s="133"/>
      <c r="J229" s="36" t="s">
        <v>7</v>
      </c>
      <c r="K229" s="127">
        <v>102</v>
      </c>
      <c r="L229" s="13">
        <f t="shared" si="32"/>
        <v>3667512</v>
      </c>
      <c r="O229" s="36" t="s">
        <v>7</v>
      </c>
      <c r="P229" s="127">
        <v>285.37</v>
      </c>
      <c r="Q229" s="11">
        <f t="shared" si="33"/>
        <v>10260763.720000001</v>
      </c>
      <c r="S229" s="36" t="s">
        <v>7</v>
      </c>
      <c r="T229" s="127">
        <v>285.37</v>
      </c>
      <c r="U229" s="11">
        <f t="shared" si="34"/>
        <v>10260763.720000001</v>
      </c>
    </row>
    <row r="230" spans="1:21" ht="15.6" x14ac:dyDescent="0.25">
      <c r="A230" s="131"/>
      <c r="B230" s="132"/>
      <c r="C230" s="238">
        <v>8.48</v>
      </c>
      <c r="D230" s="8" t="s">
        <v>229</v>
      </c>
      <c r="E230" s="9" t="s">
        <v>7</v>
      </c>
      <c r="F230" s="127">
        <v>102</v>
      </c>
      <c r="G230" s="12">
        <v>85633</v>
      </c>
      <c r="H230" s="13">
        <f t="shared" si="35"/>
        <v>8734566</v>
      </c>
      <c r="I230" s="133"/>
      <c r="J230" s="36" t="s">
        <v>7</v>
      </c>
      <c r="K230" s="127">
        <v>102</v>
      </c>
      <c r="L230" s="13">
        <f t="shared" si="32"/>
        <v>8734566</v>
      </c>
      <c r="O230" s="36" t="s">
        <v>7</v>
      </c>
      <c r="P230" s="127">
        <v>285.37</v>
      </c>
      <c r="Q230" s="11">
        <f t="shared" si="33"/>
        <v>24437089.210000001</v>
      </c>
      <c r="S230" s="36" t="s">
        <v>7</v>
      </c>
      <c r="T230" s="127">
        <v>285.37</v>
      </c>
      <c r="U230" s="11">
        <f t="shared" si="34"/>
        <v>24437089.210000001</v>
      </c>
    </row>
    <row r="231" spans="1:21" ht="15.6" x14ac:dyDescent="0.25">
      <c r="A231" s="131"/>
      <c r="B231" s="132"/>
      <c r="C231" s="238">
        <v>8.4899999999999896</v>
      </c>
      <c r="D231" s="8" t="s">
        <v>230</v>
      </c>
      <c r="E231" s="9" t="s">
        <v>7</v>
      </c>
      <c r="F231" s="127">
        <v>102</v>
      </c>
      <c r="G231" s="12">
        <v>47744</v>
      </c>
      <c r="H231" s="13">
        <f t="shared" si="35"/>
        <v>4869888</v>
      </c>
      <c r="I231" s="133"/>
      <c r="J231" s="36" t="s">
        <v>7</v>
      </c>
      <c r="K231" s="127">
        <v>102</v>
      </c>
      <c r="L231" s="13">
        <f t="shared" si="32"/>
        <v>4869888</v>
      </c>
      <c r="O231" s="36" t="s">
        <v>7</v>
      </c>
      <c r="P231" s="127">
        <v>285.37</v>
      </c>
      <c r="Q231" s="11">
        <f t="shared" si="33"/>
        <v>13624705.279999999</v>
      </c>
      <c r="S231" s="36" t="s">
        <v>7</v>
      </c>
      <c r="T231" s="127">
        <v>285.37</v>
      </c>
      <c r="U231" s="11">
        <f t="shared" si="34"/>
        <v>13624705.279999999</v>
      </c>
    </row>
    <row r="232" spans="1:21" ht="16.2" thickBot="1" x14ac:dyDescent="0.3">
      <c r="A232" s="131"/>
      <c r="B232" s="132"/>
      <c r="C232" s="238">
        <v>8.4999999999999893</v>
      </c>
      <c r="D232" s="8" t="s">
        <v>231</v>
      </c>
      <c r="E232" s="9" t="s">
        <v>7</v>
      </c>
      <c r="F232" s="127">
        <v>102</v>
      </c>
      <c r="G232" s="12">
        <v>43768</v>
      </c>
      <c r="H232" s="13">
        <f t="shared" si="35"/>
        <v>4464336</v>
      </c>
      <c r="I232" s="133"/>
      <c r="J232" s="36" t="s">
        <v>7</v>
      </c>
      <c r="K232" s="127">
        <v>102</v>
      </c>
      <c r="L232" s="13">
        <f t="shared" si="32"/>
        <v>4464336</v>
      </c>
      <c r="O232" s="36" t="s">
        <v>7</v>
      </c>
      <c r="P232" s="127">
        <v>285.37</v>
      </c>
      <c r="Q232" s="11">
        <f t="shared" si="33"/>
        <v>12490074.16</v>
      </c>
      <c r="S232" s="36" t="s">
        <v>7</v>
      </c>
      <c r="T232" s="127">
        <v>285.37</v>
      </c>
      <c r="U232" s="11">
        <f t="shared" si="34"/>
        <v>12490074.16</v>
      </c>
    </row>
    <row r="233" spans="1:21" ht="16.2" thickBot="1" x14ac:dyDescent="0.3">
      <c r="A233" s="131"/>
      <c r="B233" s="132"/>
      <c r="C233" s="17" t="s">
        <v>232</v>
      </c>
      <c r="D233" s="20"/>
      <c r="E233" s="20"/>
      <c r="F233" s="172"/>
      <c r="G233" s="20"/>
      <c r="H233" s="21"/>
      <c r="I233" s="133"/>
      <c r="J233" s="17"/>
      <c r="K233" s="172"/>
      <c r="L233" s="21"/>
      <c r="O233" s="17"/>
      <c r="P233" s="172"/>
      <c r="Q233" s="21"/>
      <c r="S233" s="17"/>
      <c r="T233" s="172"/>
      <c r="U233" s="21"/>
    </row>
    <row r="234" spans="1:21" ht="15.6" x14ac:dyDescent="0.25">
      <c r="A234" s="131"/>
      <c r="B234" s="132"/>
      <c r="C234" s="237">
        <v>8.51</v>
      </c>
      <c r="D234" s="8" t="s">
        <v>233</v>
      </c>
      <c r="E234" s="9" t="s">
        <v>173</v>
      </c>
      <c r="F234" s="169">
        <v>17</v>
      </c>
      <c r="G234" s="10">
        <v>232999</v>
      </c>
      <c r="H234" s="11">
        <f>F234*G234</f>
        <v>3960983</v>
      </c>
      <c r="I234" s="133"/>
      <c r="J234" s="36" t="s">
        <v>173</v>
      </c>
      <c r="K234" s="169">
        <v>17</v>
      </c>
      <c r="L234" s="11">
        <f t="shared" ref="L234:L246" si="36">+K234*G234</f>
        <v>3960983</v>
      </c>
      <c r="O234" s="36" t="s">
        <v>173</v>
      </c>
      <c r="P234" s="169">
        <v>17</v>
      </c>
      <c r="Q234" s="11">
        <f t="shared" ref="Q234:Q246" si="37">+P234*G234</f>
        <v>3960983</v>
      </c>
      <c r="S234" s="36" t="s">
        <v>173</v>
      </c>
      <c r="T234" s="169">
        <v>17</v>
      </c>
      <c r="U234" s="11">
        <f t="shared" ref="U234:U246" si="38">+T234*G234</f>
        <v>3960983</v>
      </c>
    </row>
    <row r="235" spans="1:21" ht="15.6" x14ac:dyDescent="0.25">
      <c r="A235" s="131"/>
      <c r="B235" s="132"/>
      <c r="C235" s="237">
        <v>8.52</v>
      </c>
      <c r="D235" s="8" t="s">
        <v>210</v>
      </c>
      <c r="E235" s="9" t="s">
        <v>173</v>
      </c>
      <c r="F235" s="169">
        <v>6</v>
      </c>
      <c r="G235" s="10">
        <v>280444</v>
      </c>
      <c r="H235" s="11">
        <f t="shared" ref="H235:H246" si="39">F235*G235</f>
        <v>1682664</v>
      </c>
      <c r="I235" s="133"/>
      <c r="J235" s="36" t="s">
        <v>173</v>
      </c>
      <c r="K235" s="169">
        <v>6</v>
      </c>
      <c r="L235" s="11">
        <f t="shared" si="36"/>
        <v>1682664</v>
      </c>
      <c r="O235" s="36" t="s">
        <v>173</v>
      </c>
      <c r="P235" s="169">
        <v>6</v>
      </c>
      <c r="Q235" s="11">
        <f t="shared" si="37"/>
        <v>1682664</v>
      </c>
      <c r="S235" s="36" t="s">
        <v>173</v>
      </c>
      <c r="T235" s="169">
        <v>6</v>
      </c>
      <c r="U235" s="11">
        <f t="shared" si="38"/>
        <v>1682664</v>
      </c>
    </row>
    <row r="236" spans="1:21" ht="15.6" x14ac:dyDescent="0.25">
      <c r="A236" s="131"/>
      <c r="B236" s="132"/>
      <c r="C236" s="237">
        <v>8.5299999999999994</v>
      </c>
      <c r="D236" s="8" t="s">
        <v>212</v>
      </c>
      <c r="E236" s="9" t="s">
        <v>20</v>
      </c>
      <c r="F236" s="169">
        <v>17</v>
      </c>
      <c r="G236" s="10">
        <v>407003</v>
      </c>
      <c r="H236" s="11">
        <f t="shared" si="39"/>
        <v>6919051</v>
      </c>
      <c r="I236" s="133"/>
      <c r="J236" s="36" t="s">
        <v>20</v>
      </c>
      <c r="K236" s="169">
        <v>17</v>
      </c>
      <c r="L236" s="11">
        <f t="shared" si="36"/>
        <v>6919051</v>
      </c>
      <c r="O236" s="36" t="s">
        <v>20</v>
      </c>
      <c r="P236" s="169">
        <v>31</v>
      </c>
      <c r="Q236" s="11">
        <f t="shared" si="37"/>
        <v>12617093</v>
      </c>
      <c r="S236" s="36" t="s">
        <v>20</v>
      </c>
      <c r="T236" s="169">
        <v>31</v>
      </c>
      <c r="U236" s="11">
        <f t="shared" si="38"/>
        <v>12617093</v>
      </c>
    </row>
    <row r="237" spans="1:21" ht="15.6" x14ac:dyDescent="0.25">
      <c r="A237" s="131"/>
      <c r="B237" s="132"/>
      <c r="C237" s="237">
        <v>8.5399999999999991</v>
      </c>
      <c r="D237" s="8" t="s">
        <v>234</v>
      </c>
      <c r="E237" s="9" t="s">
        <v>7</v>
      </c>
      <c r="F237" s="169">
        <v>40</v>
      </c>
      <c r="G237" s="10">
        <v>140460</v>
      </c>
      <c r="H237" s="11">
        <f t="shared" si="39"/>
        <v>5618400</v>
      </c>
      <c r="I237" s="133"/>
      <c r="J237" s="36" t="s">
        <v>7</v>
      </c>
      <c r="K237" s="169">
        <v>40</v>
      </c>
      <c r="L237" s="11">
        <f t="shared" si="36"/>
        <v>5618400</v>
      </c>
      <c r="O237" s="36" t="s">
        <v>7</v>
      </c>
      <c r="P237" s="169">
        <v>40</v>
      </c>
      <c r="Q237" s="11">
        <f t="shared" si="37"/>
        <v>5618400</v>
      </c>
      <c r="S237" s="36" t="s">
        <v>7</v>
      </c>
      <c r="T237" s="169">
        <v>40</v>
      </c>
      <c r="U237" s="11">
        <f t="shared" si="38"/>
        <v>5618400</v>
      </c>
    </row>
    <row r="238" spans="1:21" ht="15.6" x14ac:dyDescent="0.25">
      <c r="A238" s="131"/>
      <c r="B238" s="132"/>
      <c r="C238" s="237">
        <v>8.5500000000000007</v>
      </c>
      <c r="D238" s="8" t="s">
        <v>235</v>
      </c>
      <c r="E238" s="9" t="s">
        <v>7</v>
      </c>
      <c r="F238" s="169">
        <v>102</v>
      </c>
      <c r="G238" s="10">
        <v>110742</v>
      </c>
      <c r="H238" s="11">
        <f t="shared" si="39"/>
        <v>11295684</v>
      </c>
      <c r="I238" s="133"/>
      <c r="J238" s="36" t="s">
        <v>7</v>
      </c>
      <c r="K238" s="169">
        <v>102</v>
      </c>
      <c r="L238" s="11">
        <f t="shared" si="36"/>
        <v>11295684</v>
      </c>
      <c r="O238" s="36" t="s">
        <v>7</v>
      </c>
      <c r="P238" s="169">
        <v>183.61999999999998</v>
      </c>
      <c r="Q238" s="11">
        <f t="shared" si="37"/>
        <v>20334446.039999999</v>
      </c>
      <c r="S238" s="36" t="s">
        <v>7</v>
      </c>
      <c r="T238" s="169">
        <v>183.61999999999998</v>
      </c>
      <c r="U238" s="11">
        <f t="shared" si="38"/>
        <v>20334446.039999999</v>
      </c>
    </row>
    <row r="239" spans="1:21" ht="15.6" x14ac:dyDescent="0.25">
      <c r="A239" s="131"/>
      <c r="B239" s="132"/>
      <c r="C239" s="237">
        <v>8.56</v>
      </c>
      <c r="D239" s="8" t="s">
        <v>236</v>
      </c>
      <c r="E239" s="9" t="s">
        <v>7</v>
      </c>
      <c r="F239" s="169">
        <v>18</v>
      </c>
      <c r="G239" s="10">
        <v>257795</v>
      </c>
      <c r="H239" s="11">
        <f t="shared" si="39"/>
        <v>4640310</v>
      </c>
      <c r="I239" s="133"/>
      <c r="J239" s="36" t="s">
        <v>7</v>
      </c>
      <c r="K239" s="169">
        <v>18</v>
      </c>
      <c r="L239" s="11">
        <f t="shared" si="36"/>
        <v>4640310</v>
      </c>
      <c r="O239" s="36" t="s">
        <v>7</v>
      </c>
      <c r="P239" s="169">
        <v>18</v>
      </c>
      <c r="Q239" s="11">
        <f t="shared" si="37"/>
        <v>4640310</v>
      </c>
      <c r="S239" s="36" t="s">
        <v>7</v>
      </c>
      <c r="T239" s="169">
        <v>18</v>
      </c>
      <c r="U239" s="11">
        <f t="shared" si="38"/>
        <v>4640310</v>
      </c>
    </row>
    <row r="240" spans="1:21" ht="15.6" x14ac:dyDescent="0.25">
      <c r="A240" s="131"/>
      <c r="B240" s="132"/>
      <c r="C240" s="237">
        <v>8.57</v>
      </c>
      <c r="D240" s="8" t="s">
        <v>237</v>
      </c>
      <c r="E240" s="9" t="s">
        <v>7</v>
      </c>
      <c r="F240" s="169">
        <v>42</v>
      </c>
      <c r="G240" s="10">
        <v>118809</v>
      </c>
      <c r="H240" s="11">
        <f t="shared" si="39"/>
        <v>4989978</v>
      </c>
      <c r="I240" s="133"/>
      <c r="J240" s="36" t="s">
        <v>7</v>
      </c>
      <c r="K240" s="169">
        <v>42</v>
      </c>
      <c r="L240" s="11">
        <f t="shared" si="36"/>
        <v>4989978</v>
      </c>
      <c r="O240" s="36" t="s">
        <v>7</v>
      </c>
      <c r="P240" s="169">
        <v>42</v>
      </c>
      <c r="Q240" s="11">
        <f t="shared" si="37"/>
        <v>4989978</v>
      </c>
      <c r="S240" s="36" t="s">
        <v>7</v>
      </c>
      <c r="T240" s="169">
        <v>42</v>
      </c>
      <c r="U240" s="11">
        <f t="shared" si="38"/>
        <v>4989978</v>
      </c>
    </row>
    <row r="241" spans="1:21" ht="15.6" x14ac:dyDescent="0.25">
      <c r="A241" s="131"/>
      <c r="B241" s="132"/>
      <c r="C241" s="237">
        <v>8.58</v>
      </c>
      <c r="D241" s="8" t="s">
        <v>238</v>
      </c>
      <c r="E241" s="9" t="s">
        <v>20</v>
      </c>
      <c r="F241" s="169">
        <v>1</v>
      </c>
      <c r="G241" s="10">
        <v>1371604</v>
      </c>
      <c r="H241" s="11">
        <f t="shared" si="39"/>
        <v>1371604</v>
      </c>
      <c r="I241" s="133"/>
      <c r="J241" s="36" t="s">
        <v>20</v>
      </c>
      <c r="K241" s="169">
        <v>1</v>
      </c>
      <c r="L241" s="11">
        <f t="shared" si="36"/>
        <v>1371604</v>
      </c>
      <c r="O241" s="36" t="s">
        <v>20</v>
      </c>
      <c r="P241" s="169">
        <v>1</v>
      </c>
      <c r="Q241" s="11">
        <f t="shared" si="37"/>
        <v>1371604</v>
      </c>
      <c r="S241" s="36" t="s">
        <v>20</v>
      </c>
      <c r="T241" s="169">
        <v>1</v>
      </c>
      <c r="U241" s="11">
        <f t="shared" si="38"/>
        <v>1371604</v>
      </c>
    </row>
    <row r="242" spans="1:21" ht="15.6" x14ac:dyDescent="0.25">
      <c r="A242" s="131"/>
      <c r="B242" s="132"/>
      <c r="C242" s="237">
        <v>8.59</v>
      </c>
      <c r="D242" s="8" t="s">
        <v>239</v>
      </c>
      <c r="E242" s="9" t="s">
        <v>20</v>
      </c>
      <c r="F242" s="169">
        <v>1</v>
      </c>
      <c r="G242" s="10">
        <v>1514050</v>
      </c>
      <c r="H242" s="11">
        <f t="shared" si="39"/>
        <v>1514050</v>
      </c>
      <c r="I242" s="133"/>
      <c r="J242" s="36" t="s">
        <v>20</v>
      </c>
      <c r="K242" s="169">
        <v>1</v>
      </c>
      <c r="L242" s="11">
        <f t="shared" si="36"/>
        <v>1514050</v>
      </c>
      <c r="O242" s="36" t="s">
        <v>20</v>
      </c>
      <c r="P242" s="169">
        <v>2</v>
      </c>
      <c r="Q242" s="11">
        <f t="shared" si="37"/>
        <v>3028100</v>
      </c>
      <c r="S242" s="36" t="s">
        <v>20</v>
      </c>
      <c r="T242" s="169">
        <v>2</v>
      </c>
      <c r="U242" s="11">
        <f t="shared" si="38"/>
        <v>3028100</v>
      </c>
    </row>
    <row r="243" spans="1:21" ht="15.6" x14ac:dyDescent="0.25">
      <c r="A243" s="131"/>
      <c r="B243" s="132"/>
      <c r="C243" s="237">
        <v>8.6</v>
      </c>
      <c r="D243" s="8" t="s">
        <v>228</v>
      </c>
      <c r="E243" s="9" t="s">
        <v>7</v>
      </c>
      <c r="F243" s="169">
        <v>40</v>
      </c>
      <c r="G243" s="10">
        <v>35956</v>
      </c>
      <c r="H243" s="11">
        <f t="shared" si="39"/>
        <v>1438240</v>
      </c>
      <c r="I243" s="133"/>
      <c r="J243" s="36" t="s">
        <v>7</v>
      </c>
      <c r="K243" s="169">
        <v>40</v>
      </c>
      <c r="L243" s="11">
        <f t="shared" si="36"/>
        <v>1438240</v>
      </c>
      <c r="O243" s="36" t="s">
        <v>7</v>
      </c>
      <c r="P243" s="169">
        <v>40</v>
      </c>
      <c r="Q243" s="11">
        <f t="shared" si="37"/>
        <v>1438240</v>
      </c>
      <c r="S243" s="36" t="s">
        <v>7</v>
      </c>
      <c r="T243" s="169">
        <v>40</v>
      </c>
      <c r="U243" s="11">
        <f t="shared" si="38"/>
        <v>1438240</v>
      </c>
    </row>
    <row r="244" spans="1:21" ht="15.6" x14ac:dyDescent="0.25">
      <c r="A244" s="131"/>
      <c r="B244" s="132"/>
      <c r="C244" s="237">
        <v>8.61</v>
      </c>
      <c r="D244" s="8" t="s">
        <v>229</v>
      </c>
      <c r="E244" s="9" t="s">
        <v>7</v>
      </c>
      <c r="F244" s="169">
        <v>40</v>
      </c>
      <c r="G244" s="10">
        <v>85633</v>
      </c>
      <c r="H244" s="11">
        <f t="shared" si="39"/>
        <v>3425320</v>
      </c>
      <c r="I244" s="133"/>
      <c r="J244" s="36" t="s">
        <v>7</v>
      </c>
      <c r="K244" s="169">
        <v>40</v>
      </c>
      <c r="L244" s="11">
        <f t="shared" si="36"/>
        <v>3425320</v>
      </c>
      <c r="O244" s="36" t="s">
        <v>7</v>
      </c>
      <c r="P244" s="169">
        <v>40</v>
      </c>
      <c r="Q244" s="11">
        <f t="shared" si="37"/>
        <v>3425320</v>
      </c>
      <c r="S244" s="36" t="s">
        <v>7</v>
      </c>
      <c r="T244" s="169">
        <v>40</v>
      </c>
      <c r="U244" s="11">
        <f t="shared" si="38"/>
        <v>3425320</v>
      </c>
    </row>
    <row r="245" spans="1:21" ht="15.6" x14ac:dyDescent="0.25">
      <c r="A245" s="131"/>
      <c r="B245" s="132"/>
      <c r="C245" s="237">
        <v>8.6199999999999992</v>
      </c>
      <c r="D245" s="8" t="s">
        <v>230</v>
      </c>
      <c r="E245" s="9" t="s">
        <v>7</v>
      </c>
      <c r="F245" s="169">
        <v>40</v>
      </c>
      <c r="G245" s="10">
        <v>47744</v>
      </c>
      <c r="H245" s="11">
        <f t="shared" si="39"/>
        <v>1909760</v>
      </c>
      <c r="I245" s="133"/>
      <c r="J245" s="36" t="s">
        <v>7</v>
      </c>
      <c r="K245" s="169">
        <v>40</v>
      </c>
      <c r="L245" s="11">
        <f t="shared" si="36"/>
        <v>1909760</v>
      </c>
      <c r="O245" s="36" t="s">
        <v>7</v>
      </c>
      <c r="P245" s="169">
        <v>40</v>
      </c>
      <c r="Q245" s="11">
        <f t="shared" si="37"/>
        <v>1909760</v>
      </c>
      <c r="S245" s="36" t="s">
        <v>7</v>
      </c>
      <c r="T245" s="169">
        <v>40</v>
      </c>
      <c r="U245" s="11">
        <f t="shared" si="38"/>
        <v>1909760</v>
      </c>
    </row>
    <row r="246" spans="1:21" ht="16.2" thickBot="1" x14ac:dyDescent="0.3">
      <c r="A246" s="131"/>
      <c r="B246" s="132"/>
      <c r="C246" s="237">
        <v>8.6300000000000008</v>
      </c>
      <c r="D246" s="8" t="s">
        <v>231</v>
      </c>
      <c r="E246" s="9" t="s">
        <v>7</v>
      </c>
      <c r="F246" s="169">
        <v>40</v>
      </c>
      <c r="G246" s="10">
        <v>43768</v>
      </c>
      <c r="H246" s="11">
        <f t="shared" si="39"/>
        <v>1750720</v>
      </c>
      <c r="I246" s="133"/>
      <c r="J246" s="36" t="s">
        <v>7</v>
      </c>
      <c r="K246" s="169">
        <v>40</v>
      </c>
      <c r="L246" s="11">
        <f t="shared" si="36"/>
        <v>1750720</v>
      </c>
      <c r="O246" s="36" t="s">
        <v>7</v>
      </c>
      <c r="P246" s="169">
        <v>40</v>
      </c>
      <c r="Q246" s="11">
        <f t="shared" si="37"/>
        <v>1750720</v>
      </c>
      <c r="S246" s="36" t="s">
        <v>7</v>
      </c>
      <c r="T246" s="169">
        <v>40</v>
      </c>
      <c r="U246" s="11">
        <f t="shared" si="38"/>
        <v>1750720</v>
      </c>
    </row>
    <row r="247" spans="1:21" ht="16.2" thickBot="1" x14ac:dyDescent="0.3">
      <c r="A247" s="131"/>
      <c r="B247" s="132"/>
      <c r="C247" s="17" t="s">
        <v>240</v>
      </c>
      <c r="D247" s="20"/>
      <c r="E247" s="20"/>
      <c r="F247" s="172"/>
      <c r="G247" s="20"/>
      <c r="H247" s="21"/>
      <c r="I247" s="133"/>
      <c r="J247" s="17"/>
      <c r="K247" s="172"/>
      <c r="L247" s="21"/>
      <c r="O247" s="17"/>
      <c r="P247" s="172"/>
      <c r="Q247" s="21"/>
      <c r="S247" s="17"/>
      <c r="T247" s="172"/>
      <c r="U247" s="21"/>
    </row>
    <row r="248" spans="1:21" ht="16.2" thickBot="1" x14ac:dyDescent="0.3">
      <c r="A248" s="131"/>
      <c r="B248" s="132"/>
      <c r="C248" s="238">
        <v>8.64</v>
      </c>
      <c r="D248" s="8" t="s">
        <v>241</v>
      </c>
      <c r="E248" s="9" t="s">
        <v>173</v>
      </c>
      <c r="F248" s="169">
        <v>24</v>
      </c>
      <c r="G248" s="10">
        <v>128689</v>
      </c>
      <c r="H248" s="11">
        <f>F248*G248</f>
        <v>3088536</v>
      </c>
      <c r="I248" s="133"/>
      <c r="J248" s="36" t="s">
        <v>173</v>
      </c>
      <c r="K248" s="169">
        <v>24</v>
      </c>
      <c r="L248" s="11">
        <f>+K248*G248</f>
        <v>3088536</v>
      </c>
      <c r="O248" s="36" t="s">
        <v>173</v>
      </c>
      <c r="P248" s="169">
        <v>26</v>
      </c>
      <c r="Q248" s="11">
        <f>+P248*G248</f>
        <v>3345914</v>
      </c>
      <c r="S248" s="36" t="s">
        <v>173</v>
      </c>
      <c r="T248" s="169">
        <v>26</v>
      </c>
      <c r="U248" s="11">
        <f>+T248*G248</f>
        <v>3345914</v>
      </c>
    </row>
    <row r="249" spans="1:21" ht="16.2" thickBot="1" x14ac:dyDescent="0.3">
      <c r="A249" s="131"/>
      <c r="B249" s="132"/>
      <c r="C249" s="17" t="s">
        <v>242</v>
      </c>
      <c r="D249" s="20"/>
      <c r="E249" s="20"/>
      <c r="F249" s="172"/>
      <c r="G249" s="20"/>
      <c r="H249" s="21"/>
      <c r="I249" s="133"/>
      <c r="J249" s="17"/>
      <c r="K249" s="172"/>
      <c r="L249" s="21"/>
      <c r="O249" s="17"/>
      <c r="P249" s="172"/>
      <c r="Q249" s="21"/>
      <c r="S249" s="17"/>
      <c r="T249" s="172"/>
      <c r="U249" s="21"/>
    </row>
    <row r="250" spans="1:21" ht="15.6" x14ac:dyDescent="0.25">
      <c r="A250" s="131"/>
      <c r="B250" s="132"/>
      <c r="C250" s="238">
        <v>8.65</v>
      </c>
      <c r="D250" s="8" t="s">
        <v>243</v>
      </c>
      <c r="E250" s="9" t="s">
        <v>7</v>
      </c>
      <c r="F250" s="169">
        <v>66</v>
      </c>
      <c r="G250" s="10">
        <v>25802</v>
      </c>
      <c r="H250" s="11">
        <f>F250*G250</f>
        <v>1702932</v>
      </c>
      <c r="I250" s="133"/>
      <c r="J250" s="36" t="s">
        <v>7</v>
      </c>
      <c r="K250" s="169">
        <v>66</v>
      </c>
      <c r="L250" s="11">
        <f>+K250*G250</f>
        <v>1702932</v>
      </c>
      <c r="O250" s="36" t="s">
        <v>7</v>
      </c>
      <c r="P250" s="169">
        <v>216.26000000000002</v>
      </c>
      <c r="Q250" s="11">
        <f>+P250*G250</f>
        <v>5579940.5200000005</v>
      </c>
      <c r="S250" s="36" t="s">
        <v>7</v>
      </c>
      <c r="T250" s="169">
        <v>216.26000000000002</v>
      </c>
      <c r="U250" s="11">
        <f>+T250*G250</f>
        <v>5579940.5200000005</v>
      </c>
    </row>
    <row r="251" spans="1:21" ht="15.6" x14ac:dyDescent="0.25">
      <c r="A251" s="131"/>
      <c r="B251" s="132"/>
      <c r="C251" s="238">
        <v>8.66</v>
      </c>
      <c r="D251" s="8" t="s">
        <v>244</v>
      </c>
      <c r="E251" s="9" t="s">
        <v>7</v>
      </c>
      <c r="F251" s="169">
        <v>48</v>
      </c>
      <c r="G251" s="10">
        <v>37749</v>
      </c>
      <c r="H251" s="11">
        <f>F251*G251</f>
        <v>1811952</v>
      </c>
      <c r="I251" s="133"/>
      <c r="J251" s="36" t="s">
        <v>7</v>
      </c>
      <c r="K251" s="169">
        <v>48</v>
      </c>
      <c r="L251" s="11">
        <f>+K251*G251</f>
        <v>1811952</v>
      </c>
      <c r="O251" s="36" t="s">
        <v>7</v>
      </c>
      <c r="P251" s="169">
        <v>48</v>
      </c>
      <c r="Q251" s="11">
        <f>+P251*G251</f>
        <v>1811952</v>
      </c>
      <c r="S251" s="36" t="s">
        <v>7</v>
      </c>
      <c r="T251" s="169">
        <v>48</v>
      </c>
      <c r="U251" s="11">
        <f>+T251*G251</f>
        <v>1811952</v>
      </c>
    </row>
    <row r="252" spans="1:21" ht="15.6" x14ac:dyDescent="0.25">
      <c r="A252" s="131"/>
      <c r="B252" s="132"/>
      <c r="C252" s="238">
        <v>8.67</v>
      </c>
      <c r="D252" s="8" t="s">
        <v>245</v>
      </c>
      <c r="E252" s="9" t="s">
        <v>7</v>
      </c>
      <c r="F252" s="169">
        <v>42</v>
      </c>
      <c r="G252" s="10">
        <v>61490</v>
      </c>
      <c r="H252" s="11">
        <f>F252*G252</f>
        <v>2582580</v>
      </c>
      <c r="I252" s="133"/>
      <c r="J252" s="36" t="s">
        <v>7</v>
      </c>
      <c r="K252" s="169">
        <v>42</v>
      </c>
      <c r="L252" s="11">
        <f>+K252*G252</f>
        <v>2582580</v>
      </c>
      <c r="O252" s="36" t="s">
        <v>7</v>
      </c>
      <c r="P252" s="169">
        <v>42</v>
      </c>
      <c r="Q252" s="11">
        <f>+P252*G252</f>
        <v>2582580</v>
      </c>
      <c r="S252" s="36" t="s">
        <v>7</v>
      </c>
      <c r="T252" s="169">
        <v>42</v>
      </c>
      <c r="U252" s="11">
        <f>+T252*G252</f>
        <v>2582580</v>
      </c>
    </row>
    <row r="253" spans="1:21" ht="16.2" thickBot="1" x14ac:dyDescent="0.3">
      <c r="A253" s="131"/>
      <c r="B253" s="132"/>
      <c r="C253" s="238">
        <v>8.68</v>
      </c>
      <c r="D253" s="8" t="s">
        <v>246</v>
      </c>
      <c r="E253" s="9" t="s">
        <v>7</v>
      </c>
      <c r="F253" s="169">
        <v>66</v>
      </c>
      <c r="G253" s="10">
        <v>313109</v>
      </c>
      <c r="H253" s="11">
        <f>F253*G253</f>
        <v>20665194</v>
      </c>
      <c r="I253" s="133"/>
      <c r="J253" s="36" t="s">
        <v>7</v>
      </c>
      <c r="K253" s="169">
        <v>66</v>
      </c>
      <c r="L253" s="11">
        <f>+K253*G253</f>
        <v>20665194</v>
      </c>
      <c r="O253" s="36" t="s">
        <v>7</v>
      </c>
      <c r="P253" s="169">
        <v>66</v>
      </c>
      <c r="Q253" s="11">
        <f>+P253*G253</f>
        <v>20665194</v>
      </c>
      <c r="S253" s="36" t="s">
        <v>7</v>
      </c>
      <c r="T253" s="169">
        <v>66</v>
      </c>
      <c r="U253" s="11">
        <f>+T253*G253</f>
        <v>20665194</v>
      </c>
    </row>
    <row r="254" spans="1:21" ht="16.2" thickBot="1" x14ac:dyDescent="0.3">
      <c r="A254" s="131"/>
      <c r="B254" s="132"/>
      <c r="C254" s="17" t="s">
        <v>247</v>
      </c>
      <c r="D254" s="20"/>
      <c r="E254" s="20"/>
      <c r="F254" s="172"/>
      <c r="G254" s="20"/>
      <c r="H254" s="21"/>
      <c r="I254" s="133"/>
      <c r="J254" s="17"/>
      <c r="K254" s="172"/>
      <c r="L254" s="21"/>
      <c r="O254" s="17"/>
      <c r="P254" s="172"/>
      <c r="Q254" s="21"/>
      <c r="S254" s="17"/>
      <c r="T254" s="172"/>
      <c r="U254" s="21"/>
    </row>
    <row r="255" spans="1:21" ht="15.6" x14ac:dyDescent="0.25">
      <c r="A255" s="131"/>
      <c r="B255" s="132"/>
      <c r="C255" s="238">
        <v>8.69</v>
      </c>
      <c r="D255" s="8" t="s">
        <v>248</v>
      </c>
      <c r="E255" s="9" t="s">
        <v>20</v>
      </c>
      <c r="F255" s="169">
        <v>1</v>
      </c>
      <c r="G255" s="10">
        <v>141814</v>
      </c>
      <c r="H255" s="11">
        <f>F255*G255</f>
        <v>141814</v>
      </c>
      <c r="I255" s="133"/>
      <c r="J255" s="36" t="s">
        <v>20</v>
      </c>
      <c r="K255" s="169">
        <v>1</v>
      </c>
      <c r="L255" s="11">
        <f>+K255*G255</f>
        <v>141814</v>
      </c>
      <c r="O255" s="36" t="s">
        <v>20</v>
      </c>
      <c r="P255" s="169">
        <v>21</v>
      </c>
      <c r="Q255" s="11">
        <f>+P255*G255</f>
        <v>2978094</v>
      </c>
      <c r="S255" s="36" t="s">
        <v>20</v>
      </c>
      <c r="T255" s="169">
        <v>21</v>
      </c>
      <c r="U255" s="11">
        <f>+T255*G255</f>
        <v>2978094</v>
      </c>
    </row>
    <row r="256" spans="1:21" ht="15.6" x14ac:dyDescent="0.25">
      <c r="A256" s="131"/>
      <c r="B256" s="132"/>
      <c r="C256" s="238">
        <v>8.6999999999999993</v>
      </c>
      <c r="D256" s="8" t="s">
        <v>249</v>
      </c>
      <c r="E256" s="9" t="s">
        <v>20</v>
      </c>
      <c r="F256" s="169">
        <v>6</v>
      </c>
      <c r="G256" s="10">
        <v>212324</v>
      </c>
      <c r="H256" s="11">
        <f>F256*G256</f>
        <v>1273944</v>
      </c>
      <c r="I256" s="133"/>
      <c r="J256" s="36" t="s">
        <v>20</v>
      </c>
      <c r="K256" s="169">
        <v>6</v>
      </c>
      <c r="L256" s="11">
        <f>+K256*G256</f>
        <v>1273944</v>
      </c>
      <c r="O256" s="36" t="s">
        <v>20</v>
      </c>
      <c r="P256" s="169">
        <v>6</v>
      </c>
      <c r="Q256" s="11">
        <f>+P256*G256</f>
        <v>1273944</v>
      </c>
      <c r="S256" s="36" t="s">
        <v>20</v>
      </c>
      <c r="T256" s="169">
        <v>6</v>
      </c>
      <c r="U256" s="11">
        <f>+T256*G256</f>
        <v>1273944</v>
      </c>
    </row>
    <row r="257" spans="1:21" ht="15.6" x14ac:dyDescent="0.25">
      <c r="A257" s="131"/>
      <c r="B257" s="132"/>
      <c r="C257" s="238">
        <v>8.7100000000000009</v>
      </c>
      <c r="D257" s="8" t="s">
        <v>250</v>
      </c>
      <c r="E257" s="9" t="s">
        <v>20</v>
      </c>
      <c r="F257" s="169">
        <v>2</v>
      </c>
      <c r="G257" s="10">
        <v>231464</v>
      </c>
      <c r="H257" s="11">
        <f>F257*G257</f>
        <v>462928</v>
      </c>
      <c r="I257" s="133"/>
      <c r="J257" s="36" t="s">
        <v>20</v>
      </c>
      <c r="K257" s="169">
        <v>2</v>
      </c>
      <c r="L257" s="11">
        <f>+K257*G257</f>
        <v>462928</v>
      </c>
      <c r="O257" s="36" t="s">
        <v>20</v>
      </c>
      <c r="P257" s="169">
        <v>3</v>
      </c>
      <c r="Q257" s="11">
        <f>+P257*G257</f>
        <v>694392</v>
      </c>
      <c r="S257" s="36" t="s">
        <v>20</v>
      </c>
      <c r="T257" s="169">
        <v>3</v>
      </c>
      <c r="U257" s="11">
        <f>+T257*G257</f>
        <v>694392</v>
      </c>
    </row>
    <row r="258" spans="1:21" ht="15.6" x14ac:dyDescent="0.25">
      <c r="A258" s="131"/>
      <c r="B258" s="132"/>
      <c r="C258" s="238">
        <v>8.7200000000000006</v>
      </c>
      <c r="D258" s="8" t="s">
        <v>251</v>
      </c>
      <c r="E258" s="9" t="s">
        <v>20</v>
      </c>
      <c r="F258" s="169">
        <v>1</v>
      </c>
      <c r="G258" s="10">
        <v>8079628</v>
      </c>
      <c r="H258" s="11">
        <f>F258*G258</f>
        <v>8079628</v>
      </c>
      <c r="I258" s="133"/>
      <c r="J258" s="36" t="s">
        <v>20</v>
      </c>
      <c r="K258" s="169">
        <v>1</v>
      </c>
      <c r="L258" s="11">
        <f>+K258*G258</f>
        <v>8079628</v>
      </c>
      <c r="O258" s="36" t="s">
        <v>20</v>
      </c>
      <c r="P258" s="169">
        <v>1</v>
      </c>
      <c r="Q258" s="11">
        <f>+P258*G258</f>
        <v>8079628</v>
      </c>
      <c r="S258" s="36" t="s">
        <v>20</v>
      </c>
      <c r="T258" s="169">
        <v>1</v>
      </c>
      <c r="U258" s="11">
        <f>+T258*G258</f>
        <v>8079628</v>
      </c>
    </row>
    <row r="259" spans="1:21" ht="16.2" thickBot="1" x14ac:dyDescent="0.3">
      <c r="A259" s="131"/>
      <c r="B259" s="132"/>
      <c r="C259" s="15" t="s">
        <v>34</v>
      </c>
      <c r="D259" s="137"/>
      <c r="E259" s="137"/>
      <c r="F259" s="169"/>
      <c r="G259" s="137"/>
      <c r="H259" s="16">
        <f>SUM(H173:H258)</f>
        <v>509457599</v>
      </c>
      <c r="I259" s="133"/>
      <c r="J259" s="138"/>
      <c r="K259" s="169"/>
      <c r="L259" s="16">
        <f>SUM(L173:L258)</f>
        <v>509457599</v>
      </c>
      <c r="O259" s="138"/>
      <c r="P259" s="169"/>
      <c r="Q259" s="16">
        <f>SUM(Q173:Q258)</f>
        <v>467693739.05000001</v>
      </c>
      <c r="S259" s="138"/>
      <c r="T259" s="169"/>
      <c r="U259" s="16">
        <f>SUM(U173:U258)</f>
        <v>467693739.05000001</v>
      </c>
    </row>
    <row r="260" spans="1:21" ht="16.2" thickBot="1" x14ac:dyDescent="0.3">
      <c r="A260" s="131"/>
      <c r="B260" s="132"/>
      <c r="C260" s="4" t="s">
        <v>252</v>
      </c>
      <c r="D260" s="5"/>
      <c r="E260" s="5"/>
      <c r="F260" s="168"/>
      <c r="G260" s="5"/>
      <c r="H260" s="6"/>
      <c r="I260" s="133"/>
      <c r="J260" s="4"/>
      <c r="K260" s="168"/>
      <c r="L260" s="6"/>
      <c r="O260" s="4"/>
      <c r="P260" s="168"/>
      <c r="Q260" s="6"/>
      <c r="S260" s="4"/>
      <c r="T260" s="168"/>
      <c r="U260" s="6"/>
    </row>
    <row r="261" spans="1:21" ht="27.6" x14ac:dyDescent="0.25">
      <c r="A261" s="131"/>
      <c r="B261" s="132"/>
      <c r="C261" s="237">
        <v>9.1</v>
      </c>
      <c r="D261" s="8" t="s">
        <v>253</v>
      </c>
      <c r="E261" s="9" t="s">
        <v>20</v>
      </c>
      <c r="F261" s="169">
        <v>369</v>
      </c>
      <c r="G261" s="10">
        <v>259199</v>
      </c>
      <c r="H261" s="11">
        <f>F261*G261</f>
        <v>95644431</v>
      </c>
      <c r="I261" s="133"/>
      <c r="J261" s="36" t="s">
        <v>20</v>
      </c>
      <c r="K261" s="169">
        <v>369</v>
      </c>
      <c r="L261" s="11">
        <f t="shared" ref="L261:L278" si="40">+K261*G261</f>
        <v>95644431</v>
      </c>
      <c r="O261" s="36" t="s">
        <v>20</v>
      </c>
      <c r="P261" s="169">
        <v>488</v>
      </c>
      <c r="Q261" s="11">
        <f t="shared" ref="Q261:Q278" si="41">+P261*G261</f>
        <v>126489112</v>
      </c>
      <c r="S261" s="36" t="s">
        <v>20</v>
      </c>
      <c r="T261" s="169">
        <v>488</v>
      </c>
      <c r="U261" s="11">
        <f t="shared" ref="U261:U278" si="42">+T261*G261</f>
        <v>126489112</v>
      </c>
    </row>
    <row r="262" spans="1:21" ht="41.4" x14ac:dyDescent="0.25">
      <c r="A262" s="131"/>
      <c r="B262" s="132"/>
      <c r="C262" s="237">
        <v>9.1999999999999993</v>
      </c>
      <c r="D262" s="8" t="s">
        <v>254</v>
      </c>
      <c r="E262" s="9" t="s">
        <v>20</v>
      </c>
      <c r="F262" s="169">
        <v>55</v>
      </c>
      <c r="G262" s="10">
        <v>223539</v>
      </c>
      <c r="H262" s="11">
        <f t="shared" ref="H262:H278" si="43">F262*G262</f>
        <v>12294645</v>
      </c>
      <c r="I262" s="133"/>
      <c r="J262" s="36" t="s">
        <v>20</v>
      </c>
      <c r="K262" s="169">
        <v>55</v>
      </c>
      <c r="L262" s="11">
        <f t="shared" si="40"/>
        <v>12294645</v>
      </c>
      <c r="O262" s="36" t="s">
        <v>20</v>
      </c>
      <c r="P262" s="169">
        <v>40</v>
      </c>
      <c r="Q262" s="11">
        <f t="shared" si="41"/>
        <v>8941560</v>
      </c>
      <c r="S262" s="36" t="s">
        <v>20</v>
      </c>
      <c r="T262" s="169">
        <v>40</v>
      </c>
      <c r="U262" s="11">
        <f t="shared" si="42"/>
        <v>8941560</v>
      </c>
    </row>
    <row r="263" spans="1:21" ht="27.6" x14ac:dyDescent="0.25">
      <c r="A263" s="131"/>
      <c r="B263" s="132"/>
      <c r="C263" s="237">
        <v>9.3000000000000007</v>
      </c>
      <c r="D263" s="8" t="s">
        <v>255</v>
      </c>
      <c r="E263" s="9" t="s">
        <v>20</v>
      </c>
      <c r="F263" s="179">
        <v>55</v>
      </c>
      <c r="G263" s="10">
        <v>237855</v>
      </c>
      <c r="H263" s="11">
        <f t="shared" si="43"/>
        <v>13082025</v>
      </c>
      <c r="I263" s="133"/>
      <c r="J263" s="36" t="s">
        <v>20</v>
      </c>
      <c r="K263" s="169">
        <v>55</v>
      </c>
      <c r="L263" s="11">
        <f t="shared" si="40"/>
        <v>13082025</v>
      </c>
      <c r="O263" s="36" t="s">
        <v>20</v>
      </c>
      <c r="P263" s="169">
        <v>10</v>
      </c>
      <c r="Q263" s="11">
        <f t="shared" si="41"/>
        <v>2378550</v>
      </c>
      <c r="S263" s="36" t="s">
        <v>20</v>
      </c>
      <c r="T263" s="169">
        <v>10</v>
      </c>
      <c r="U263" s="11">
        <f t="shared" si="42"/>
        <v>2378550</v>
      </c>
    </row>
    <row r="264" spans="1:21" ht="41.4" x14ac:dyDescent="0.25">
      <c r="A264" s="131"/>
      <c r="B264" s="132"/>
      <c r="C264" s="237">
        <v>9.4</v>
      </c>
      <c r="D264" s="8" t="s">
        <v>256</v>
      </c>
      <c r="E264" s="9" t="s">
        <v>20</v>
      </c>
      <c r="F264" s="169">
        <v>21</v>
      </c>
      <c r="G264" s="10">
        <v>237005</v>
      </c>
      <c r="H264" s="11">
        <f t="shared" si="43"/>
        <v>4977105</v>
      </c>
      <c r="I264" s="133"/>
      <c r="J264" s="36" t="s">
        <v>20</v>
      </c>
      <c r="K264" s="169">
        <v>21</v>
      </c>
      <c r="L264" s="11">
        <f t="shared" si="40"/>
        <v>4977105</v>
      </c>
      <c r="O264" s="36" t="s">
        <v>20</v>
      </c>
      <c r="P264" s="169">
        <v>22</v>
      </c>
      <c r="Q264" s="11">
        <f t="shared" si="41"/>
        <v>5214110</v>
      </c>
      <c r="S264" s="36" t="s">
        <v>20</v>
      </c>
      <c r="T264" s="169">
        <v>22</v>
      </c>
      <c r="U264" s="11">
        <f t="shared" si="42"/>
        <v>5214110</v>
      </c>
    </row>
    <row r="265" spans="1:21" ht="41.4" x14ac:dyDescent="0.25">
      <c r="A265" s="131"/>
      <c r="B265" s="132"/>
      <c r="C265" s="237">
        <v>9.5</v>
      </c>
      <c r="D265" s="8" t="s">
        <v>257</v>
      </c>
      <c r="E265" s="9" t="s">
        <v>20</v>
      </c>
      <c r="F265" s="179">
        <v>7</v>
      </c>
      <c r="G265" s="10">
        <v>241494</v>
      </c>
      <c r="H265" s="11">
        <f t="shared" si="43"/>
        <v>1690458</v>
      </c>
      <c r="I265" s="133"/>
      <c r="J265" s="36" t="s">
        <v>20</v>
      </c>
      <c r="K265" s="169">
        <v>7</v>
      </c>
      <c r="L265" s="11">
        <f t="shared" si="40"/>
        <v>1690458</v>
      </c>
      <c r="O265" s="36" t="s">
        <v>20</v>
      </c>
      <c r="P265" s="169">
        <v>7</v>
      </c>
      <c r="Q265" s="11">
        <f t="shared" si="41"/>
        <v>1690458</v>
      </c>
      <c r="S265" s="36" t="s">
        <v>20</v>
      </c>
      <c r="T265" s="169">
        <v>7</v>
      </c>
      <c r="U265" s="11">
        <f t="shared" si="42"/>
        <v>1690458</v>
      </c>
    </row>
    <row r="266" spans="1:21" ht="27.6" x14ac:dyDescent="0.25">
      <c r="A266" s="131"/>
      <c r="B266" s="132"/>
      <c r="C266" s="237">
        <v>9.6</v>
      </c>
      <c r="D266" s="8" t="s">
        <v>258</v>
      </c>
      <c r="E266" s="9" t="s">
        <v>20</v>
      </c>
      <c r="F266" s="169">
        <v>7</v>
      </c>
      <c r="G266" s="10">
        <v>277796</v>
      </c>
      <c r="H266" s="11">
        <f t="shared" si="43"/>
        <v>1944572</v>
      </c>
      <c r="I266" s="133"/>
      <c r="J266" s="36" t="s">
        <v>20</v>
      </c>
      <c r="K266" s="169">
        <v>7</v>
      </c>
      <c r="L266" s="11">
        <f t="shared" si="40"/>
        <v>1944572</v>
      </c>
      <c r="O266" s="36" t="s">
        <v>20</v>
      </c>
      <c r="P266" s="169">
        <v>0</v>
      </c>
      <c r="Q266" s="11">
        <f t="shared" si="41"/>
        <v>0</v>
      </c>
      <c r="S266" s="36" t="s">
        <v>20</v>
      </c>
      <c r="T266" s="169">
        <v>0</v>
      </c>
      <c r="U266" s="11">
        <f t="shared" si="42"/>
        <v>0</v>
      </c>
    </row>
    <row r="267" spans="1:21" ht="41.4" x14ac:dyDescent="0.25">
      <c r="A267" s="131"/>
      <c r="B267" s="132"/>
      <c r="C267" s="237">
        <v>9.6999999999999993</v>
      </c>
      <c r="D267" s="8" t="s">
        <v>259</v>
      </c>
      <c r="E267" s="9" t="s">
        <v>20</v>
      </c>
      <c r="F267" s="179">
        <v>160</v>
      </c>
      <c r="G267" s="10">
        <v>223539</v>
      </c>
      <c r="H267" s="11">
        <f t="shared" si="43"/>
        <v>35766240</v>
      </c>
      <c r="I267" s="133"/>
      <c r="J267" s="36" t="s">
        <v>20</v>
      </c>
      <c r="K267" s="169">
        <v>160</v>
      </c>
      <c r="L267" s="11">
        <f t="shared" si="40"/>
        <v>35766240</v>
      </c>
      <c r="O267" s="36" t="s">
        <v>20</v>
      </c>
      <c r="P267" s="169">
        <v>165</v>
      </c>
      <c r="Q267" s="11">
        <f t="shared" si="41"/>
        <v>36883935</v>
      </c>
      <c r="S267" s="36" t="s">
        <v>20</v>
      </c>
      <c r="T267" s="169">
        <v>165</v>
      </c>
      <c r="U267" s="11">
        <f t="shared" si="42"/>
        <v>36883935</v>
      </c>
    </row>
    <row r="268" spans="1:21" ht="41.4" x14ac:dyDescent="0.25">
      <c r="A268" s="131"/>
      <c r="B268" s="132"/>
      <c r="C268" s="237">
        <v>9.8000000000000007</v>
      </c>
      <c r="D268" s="8" t="s">
        <v>260</v>
      </c>
      <c r="E268" s="9" t="s">
        <v>20</v>
      </c>
      <c r="F268" s="169">
        <v>26</v>
      </c>
      <c r="G268" s="10">
        <v>223538</v>
      </c>
      <c r="H268" s="11">
        <f t="shared" si="43"/>
        <v>5811988</v>
      </c>
      <c r="I268" s="133"/>
      <c r="J268" s="36" t="s">
        <v>20</v>
      </c>
      <c r="K268" s="169">
        <v>26</v>
      </c>
      <c r="L268" s="11">
        <f t="shared" si="40"/>
        <v>5811988</v>
      </c>
      <c r="O268" s="36" t="s">
        <v>20</v>
      </c>
      <c r="P268" s="169">
        <v>30</v>
      </c>
      <c r="Q268" s="11">
        <f t="shared" si="41"/>
        <v>6706140</v>
      </c>
      <c r="S268" s="36" t="s">
        <v>20</v>
      </c>
      <c r="T268" s="169">
        <v>30</v>
      </c>
      <c r="U268" s="11">
        <f t="shared" si="42"/>
        <v>6706140</v>
      </c>
    </row>
    <row r="269" spans="1:21" ht="27.6" x14ac:dyDescent="0.25">
      <c r="A269" s="131"/>
      <c r="B269" s="132"/>
      <c r="C269" s="237">
        <v>9.9</v>
      </c>
      <c r="D269" s="8" t="s">
        <v>261</v>
      </c>
      <c r="E269" s="9" t="s">
        <v>20</v>
      </c>
      <c r="F269" s="179">
        <v>10</v>
      </c>
      <c r="G269" s="10">
        <v>312579</v>
      </c>
      <c r="H269" s="11">
        <f t="shared" si="43"/>
        <v>3125790</v>
      </c>
      <c r="I269" s="133"/>
      <c r="J269" s="36" t="s">
        <v>20</v>
      </c>
      <c r="K269" s="169">
        <v>10</v>
      </c>
      <c r="L269" s="11">
        <f t="shared" si="40"/>
        <v>3125790</v>
      </c>
      <c r="O269" s="36" t="s">
        <v>20</v>
      </c>
      <c r="P269" s="169">
        <v>9</v>
      </c>
      <c r="Q269" s="11">
        <f t="shared" si="41"/>
        <v>2813211</v>
      </c>
      <c r="S269" s="36" t="s">
        <v>20</v>
      </c>
      <c r="T269" s="169">
        <v>9</v>
      </c>
      <c r="U269" s="11">
        <f t="shared" si="42"/>
        <v>2813211</v>
      </c>
    </row>
    <row r="270" spans="1:21" ht="15.6" x14ac:dyDescent="0.25">
      <c r="A270" s="131"/>
      <c r="B270" s="132"/>
      <c r="C270" s="238">
        <v>9.1</v>
      </c>
      <c r="D270" s="8" t="s">
        <v>262</v>
      </c>
      <c r="E270" s="9" t="s">
        <v>20</v>
      </c>
      <c r="F270" s="169">
        <v>13</v>
      </c>
      <c r="G270" s="10">
        <v>179366</v>
      </c>
      <c r="H270" s="11">
        <f t="shared" si="43"/>
        <v>2331758</v>
      </c>
      <c r="I270" s="133"/>
      <c r="J270" s="36" t="s">
        <v>20</v>
      </c>
      <c r="K270" s="169">
        <v>13</v>
      </c>
      <c r="L270" s="11">
        <f t="shared" si="40"/>
        <v>2331758</v>
      </c>
      <c r="O270" s="36" t="s">
        <v>20</v>
      </c>
      <c r="P270" s="169">
        <v>13</v>
      </c>
      <c r="Q270" s="11">
        <f t="shared" si="41"/>
        <v>2331758</v>
      </c>
      <c r="S270" s="36" t="s">
        <v>20</v>
      </c>
      <c r="T270" s="169">
        <v>13</v>
      </c>
      <c r="U270" s="11">
        <f t="shared" si="42"/>
        <v>2331758</v>
      </c>
    </row>
    <row r="271" spans="1:21" ht="15.6" x14ac:dyDescent="0.25">
      <c r="A271" s="131"/>
      <c r="B271" s="132"/>
      <c r="C271" s="237">
        <v>9.11</v>
      </c>
      <c r="D271" s="8" t="s">
        <v>263</v>
      </c>
      <c r="E271" s="9" t="s">
        <v>20</v>
      </c>
      <c r="F271" s="179">
        <v>2</v>
      </c>
      <c r="G271" s="10">
        <v>329782</v>
      </c>
      <c r="H271" s="11">
        <f t="shared" si="43"/>
        <v>659564</v>
      </c>
      <c r="I271" s="133"/>
      <c r="J271" s="36" t="s">
        <v>20</v>
      </c>
      <c r="K271" s="169">
        <v>2</v>
      </c>
      <c r="L271" s="11">
        <f t="shared" si="40"/>
        <v>659564</v>
      </c>
      <c r="O271" s="36" t="s">
        <v>20</v>
      </c>
      <c r="P271" s="169">
        <v>0</v>
      </c>
      <c r="Q271" s="11">
        <f t="shared" si="41"/>
        <v>0</v>
      </c>
      <c r="S271" s="36" t="s">
        <v>20</v>
      </c>
      <c r="T271" s="169">
        <v>0</v>
      </c>
      <c r="U271" s="11">
        <f t="shared" si="42"/>
        <v>0</v>
      </c>
    </row>
    <row r="272" spans="1:21" ht="15.6" x14ac:dyDescent="0.25">
      <c r="A272" s="131"/>
      <c r="B272" s="132"/>
      <c r="C272" s="238">
        <v>9.1199999999999992</v>
      </c>
      <c r="D272" s="8" t="s">
        <v>264</v>
      </c>
      <c r="E272" s="9" t="s">
        <v>20</v>
      </c>
      <c r="F272" s="169">
        <v>1</v>
      </c>
      <c r="G272" s="10">
        <v>293140</v>
      </c>
      <c r="H272" s="11">
        <f t="shared" si="43"/>
        <v>293140</v>
      </c>
      <c r="I272" s="133"/>
      <c r="J272" s="36" t="s">
        <v>20</v>
      </c>
      <c r="K272" s="169">
        <v>1</v>
      </c>
      <c r="L272" s="11">
        <f t="shared" si="40"/>
        <v>293140</v>
      </c>
      <c r="O272" s="36" t="s">
        <v>20</v>
      </c>
      <c r="P272" s="169">
        <v>0</v>
      </c>
      <c r="Q272" s="11">
        <f t="shared" si="41"/>
        <v>0</v>
      </c>
      <c r="S272" s="36" t="s">
        <v>20</v>
      </c>
      <c r="T272" s="169">
        <v>0</v>
      </c>
      <c r="U272" s="11">
        <f t="shared" si="42"/>
        <v>0</v>
      </c>
    </row>
    <row r="273" spans="1:21" ht="15.6" x14ac:dyDescent="0.25">
      <c r="A273" s="131"/>
      <c r="B273" s="132"/>
      <c r="C273" s="237">
        <v>9.1300000000000008</v>
      </c>
      <c r="D273" s="8" t="s">
        <v>265</v>
      </c>
      <c r="E273" s="9" t="s">
        <v>20</v>
      </c>
      <c r="F273" s="179">
        <v>1</v>
      </c>
      <c r="G273" s="10">
        <v>183212</v>
      </c>
      <c r="H273" s="11">
        <f t="shared" si="43"/>
        <v>183212</v>
      </c>
      <c r="I273" s="133"/>
      <c r="J273" s="36" t="s">
        <v>20</v>
      </c>
      <c r="K273" s="169">
        <v>1</v>
      </c>
      <c r="L273" s="11">
        <f t="shared" si="40"/>
        <v>183212</v>
      </c>
      <c r="O273" s="36" t="s">
        <v>20</v>
      </c>
      <c r="P273" s="169">
        <v>0</v>
      </c>
      <c r="Q273" s="11">
        <f t="shared" si="41"/>
        <v>0</v>
      </c>
      <c r="S273" s="36" t="s">
        <v>20</v>
      </c>
      <c r="T273" s="169">
        <v>0</v>
      </c>
      <c r="U273" s="11">
        <f t="shared" si="42"/>
        <v>0</v>
      </c>
    </row>
    <row r="274" spans="1:21" ht="27.6" x14ac:dyDescent="0.25">
      <c r="A274" s="131"/>
      <c r="B274" s="132"/>
      <c r="C274" s="238">
        <v>9.14</v>
      </c>
      <c r="D274" s="8" t="s">
        <v>266</v>
      </c>
      <c r="E274" s="9" t="s">
        <v>20</v>
      </c>
      <c r="F274" s="169">
        <v>25</v>
      </c>
      <c r="G274" s="10">
        <v>31256</v>
      </c>
      <c r="H274" s="11">
        <f t="shared" si="43"/>
        <v>781400</v>
      </c>
      <c r="I274" s="133"/>
      <c r="J274" s="36" t="s">
        <v>20</v>
      </c>
      <c r="K274" s="169">
        <v>25</v>
      </c>
      <c r="L274" s="11">
        <f t="shared" si="40"/>
        <v>781400</v>
      </c>
      <c r="O274" s="36" t="s">
        <v>20</v>
      </c>
      <c r="P274" s="169">
        <v>0</v>
      </c>
      <c r="Q274" s="11">
        <f t="shared" si="41"/>
        <v>0</v>
      </c>
      <c r="S274" s="36" t="s">
        <v>20</v>
      </c>
      <c r="T274" s="169">
        <v>0</v>
      </c>
      <c r="U274" s="11">
        <f t="shared" si="42"/>
        <v>0</v>
      </c>
    </row>
    <row r="275" spans="1:21" ht="27.6" x14ac:dyDescent="0.25">
      <c r="A275" s="131"/>
      <c r="B275" s="132"/>
      <c r="C275" s="237">
        <v>9.15</v>
      </c>
      <c r="D275" s="8" t="s">
        <v>267</v>
      </c>
      <c r="E275" s="9" t="s">
        <v>20</v>
      </c>
      <c r="F275" s="179">
        <v>30</v>
      </c>
      <c r="G275" s="10">
        <v>112236</v>
      </c>
      <c r="H275" s="11">
        <f t="shared" si="43"/>
        <v>3367080</v>
      </c>
      <c r="I275" s="133"/>
      <c r="J275" s="36" t="s">
        <v>20</v>
      </c>
      <c r="K275" s="169">
        <v>30</v>
      </c>
      <c r="L275" s="11">
        <f t="shared" si="40"/>
        <v>3367080</v>
      </c>
      <c r="O275" s="36" t="s">
        <v>20</v>
      </c>
      <c r="P275" s="169">
        <v>0</v>
      </c>
      <c r="Q275" s="11">
        <f t="shared" si="41"/>
        <v>0</v>
      </c>
      <c r="S275" s="36" t="s">
        <v>20</v>
      </c>
      <c r="T275" s="169">
        <v>0</v>
      </c>
      <c r="U275" s="11">
        <f t="shared" si="42"/>
        <v>0</v>
      </c>
    </row>
    <row r="276" spans="1:21" ht="27.6" x14ac:dyDescent="0.25">
      <c r="A276" s="131"/>
      <c r="B276" s="132"/>
      <c r="C276" s="238">
        <v>9.16</v>
      </c>
      <c r="D276" s="8" t="s">
        <v>268</v>
      </c>
      <c r="E276" s="9" t="s">
        <v>20</v>
      </c>
      <c r="F276" s="169">
        <v>2</v>
      </c>
      <c r="G276" s="10">
        <v>116065</v>
      </c>
      <c r="H276" s="11">
        <f t="shared" si="43"/>
        <v>232130</v>
      </c>
      <c r="I276" s="133"/>
      <c r="J276" s="36" t="s">
        <v>20</v>
      </c>
      <c r="K276" s="169">
        <v>2</v>
      </c>
      <c r="L276" s="11">
        <f t="shared" si="40"/>
        <v>232130</v>
      </c>
      <c r="O276" s="36" t="s">
        <v>20</v>
      </c>
      <c r="P276" s="169">
        <v>0</v>
      </c>
      <c r="Q276" s="11">
        <f t="shared" si="41"/>
        <v>0</v>
      </c>
      <c r="S276" s="36" t="s">
        <v>20</v>
      </c>
      <c r="T276" s="169">
        <v>0</v>
      </c>
      <c r="U276" s="11">
        <f t="shared" si="42"/>
        <v>0</v>
      </c>
    </row>
    <row r="277" spans="1:21" ht="15.6" x14ac:dyDescent="0.25">
      <c r="A277" s="131"/>
      <c r="B277" s="132"/>
      <c r="C277" s="237">
        <v>9.17</v>
      </c>
      <c r="D277" s="8" t="s">
        <v>269</v>
      </c>
      <c r="E277" s="9" t="s">
        <v>20</v>
      </c>
      <c r="F277" s="179">
        <v>12</v>
      </c>
      <c r="G277" s="10">
        <v>161886</v>
      </c>
      <c r="H277" s="11">
        <f t="shared" si="43"/>
        <v>1942632</v>
      </c>
      <c r="I277" s="133"/>
      <c r="J277" s="36" t="s">
        <v>20</v>
      </c>
      <c r="K277" s="169">
        <v>12</v>
      </c>
      <c r="L277" s="11">
        <f t="shared" si="40"/>
        <v>1942632</v>
      </c>
      <c r="O277" s="36" t="s">
        <v>20</v>
      </c>
      <c r="P277" s="169">
        <v>12</v>
      </c>
      <c r="Q277" s="11">
        <f t="shared" si="41"/>
        <v>1942632</v>
      </c>
      <c r="S277" s="36" t="s">
        <v>20</v>
      </c>
      <c r="T277" s="169">
        <v>12</v>
      </c>
      <c r="U277" s="11">
        <f t="shared" si="42"/>
        <v>1942632</v>
      </c>
    </row>
    <row r="278" spans="1:21" ht="16.2" thickBot="1" x14ac:dyDescent="0.3">
      <c r="A278" s="131"/>
      <c r="B278" s="132"/>
      <c r="C278" s="238">
        <v>9.18</v>
      </c>
      <c r="D278" s="8" t="s">
        <v>270</v>
      </c>
      <c r="E278" s="9" t="s">
        <v>20</v>
      </c>
      <c r="F278" s="169">
        <v>6</v>
      </c>
      <c r="G278" s="10">
        <v>184403</v>
      </c>
      <c r="H278" s="11">
        <f t="shared" si="43"/>
        <v>1106418</v>
      </c>
      <c r="I278" s="133"/>
      <c r="J278" s="36" t="s">
        <v>20</v>
      </c>
      <c r="K278" s="169">
        <v>6</v>
      </c>
      <c r="L278" s="11">
        <f t="shared" si="40"/>
        <v>1106418</v>
      </c>
      <c r="O278" s="36" t="s">
        <v>20</v>
      </c>
      <c r="P278" s="169">
        <v>6</v>
      </c>
      <c r="Q278" s="11">
        <f t="shared" si="41"/>
        <v>1106418</v>
      </c>
      <c r="S278" s="36" t="s">
        <v>20</v>
      </c>
      <c r="T278" s="169">
        <v>6</v>
      </c>
      <c r="U278" s="11">
        <f t="shared" si="42"/>
        <v>1106418</v>
      </c>
    </row>
    <row r="279" spans="1:21" ht="16.2" thickBot="1" x14ac:dyDescent="0.3">
      <c r="A279" s="131"/>
      <c r="B279" s="132"/>
      <c r="C279" s="17" t="s">
        <v>271</v>
      </c>
      <c r="D279" s="20"/>
      <c r="E279" s="20"/>
      <c r="F279" s="172"/>
      <c r="G279" s="20"/>
      <c r="H279" s="21"/>
      <c r="I279" s="133"/>
      <c r="J279" s="17"/>
      <c r="K279" s="172"/>
      <c r="L279" s="21"/>
      <c r="O279" s="17"/>
      <c r="P279" s="172"/>
      <c r="Q279" s="21"/>
      <c r="S279" s="17"/>
      <c r="T279" s="172"/>
      <c r="U279" s="21"/>
    </row>
    <row r="280" spans="1:21" ht="15.6" x14ac:dyDescent="0.25">
      <c r="A280" s="131"/>
      <c r="B280" s="132"/>
      <c r="C280" s="237">
        <v>9.19</v>
      </c>
      <c r="D280" s="8" t="s">
        <v>272</v>
      </c>
      <c r="E280" s="9" t="s">
        <v>20</v>
      </c>
      <c r="F280" s="169">
        <v>55</v>
      </c>
      <c r="G280" s="10">
        <v>51941</v>
      </c>
      <c r="H280" s="11">
        <f>F280*G280</f>
        <v>2856755</v>
      </c>
      <c r="I280" s="133"/>
      <c r="J280" s="36" t="s">
        <v>20</v>
      </c>
      <c r="K280" s="169">
        <v>55</v>
      </c>
      <c r="L280" s="11">
        <f t="shared" ref="L280:L289" si="44">+K280*G280</f>
        <v>2856755</v>
      </c>
      <c r="O280" s="36" t="s">
        <v>20</v>
      </c>
      <c r="P280" s="169">
        <v>44</v>
      </c>
      <c r="Q280" s="11">
        <f t="shared" ref="Q280:Q289" si="45">+P280*G280</f>
        <v>2285404</v>
      </c>
      <c r="S280" s="36" t="s">
        <v>20</v>
      </c>
      <c r="T280" s="169">
        <v>44</v>
      </c>
      <c r="U280" s="11">
        <f t="shared" ref="U280:U289" si="46">+T280*G280</f>
        <v>2285404</v>
      </c>
    </row>
    <row r="281" spans="1:21" ht="27.6" x14ac:dyDescent="0.25">
      <c r="A281" s="131"/>
      <c r="B281" s="132"/>
      <c r="C281" s="238">
        <v>9.1999999999999993</v>
      </c>
      <c r="D281" s="8" t="s">
        <v>273</v>
      </c>
      <c r="E281" s="9" t="s">
        <v>20</v>
      </c>
      <c r="F281" s="169">
        <v>21</v>
      </c>
      <c r="G281" s="10">
        <v>57858</v>
      </c>
      <c r="H281" s="11">
        <f t="shared" ref="H281:H289" si="47">F281*G281</f>
        <v>1215018</v>
      </c>
      <c r="I281" s="133"/>
      <c r="J281" s="36" t="s">
        <v>20</v>
      </c>
      <c r="K281" s="169">
        <v>21</v>
      </c>
      <c r="L281" s="11">
        <f t="shared" si="44"/>
        <v>1215018</v>
      </c>
      <c r="O281" s="36" t="s">
        <v>20</v>
      </c>
      <c r="P281" s="169">
        <v>24</v>
      </c>
      <c r="Q281" s="11">
        <f t="shared" si="45"/>
        <v>1388592</v>
      </c>
      <c r="S281" s="36" t="s">
        <v>20</v>
      </c>
      <c r="T281" s="169">
        <v>24</v>
      </c>
      <c r="U281" s="11">
        <f t="shared" si="46"/>
        <v>1388592</v>
      </c>
    </row>
    <row r="282" spans="1:21" ht="15.6" x14ac:dyDescent="0.25">
      <c r="A282" s="131"/>
      <c r="B282" s="132"/>
      <c r="C282" s="237">
        <v>9.2100000000000009</v>
      </c>
      <c r="D282" s="8" t="s">
        <v>274</v>
      </c>
      <c r="E282" s="9" t="s">
        <v>20</v>
      </c>
      <c r="F282" s="169">
        <v>7</v>
      </c>
      <c r="G282" s="10">
        <v>59819</v>
      </c>
      <c r="H282" s="11">
        <f t="shared" si="47"/>
        <v>418733</v>
      </c>
      <c r="I282" s="133"/>
      <c r="J282" s="36" t="s">
        <v>20</v>
      </c>
      <c r="K282" s="169">
        <v>7</v>
      </c>
      <c r="L282" s="11">
        <f t="shared" si="44"/>
        <v>418733</v>
      </c>
      <c r="O282" s="36" t="s">
        <v>20</v>
      </c>
      <c r="P282" s="169">
        <v>7</v>
      </c>
      <c r="Q282" s="11">
        <f t="shared" si="45"/>
        <v>418733</v>
      </c>
      <c r="S282" s="36" t="s">
        <v>20</v>
      </c>
      <c r="T282" s="169">
        <v>7</v>
      </c>
      <c r="U282" s="11">
        <f t="shared" si="46"/>
        <v>418733</v>
      </c>
    </row>
    <row r="283" spans="1:21" ht="27.6" x14ac:dyDescent="0.25">
      <c r="A283" s="131"/>
      <c r="B283" s="132"/>
      <c r="C283" s="238">
        <v>9.2200000000000006</v>
      </c>
      <c r="D283" s="8" t="s">
        <v>275</v>
      </c>
      <c r="E283" s="9" t="s">
        <v>20</v>
      </c>
      <c r="F283" s="169">
        <v>170</v>
      </c>
      <c r="G283" s="10">
        <v>97579</v>
      </c>
      <c r="H283" s="11">
        <f t="shared" si="47"/>
        <v>16588430</v>
      </c>
      <c r="I283" s="133"/>
      <c r="J283" s="36" t="s">
        <v>20</v>
      </c>
      <c r="K283" s="169">
        <v>170</v>
      </c>
      <c r="L283" s="11">
        <f t="shared" si="44"/>
        <v>16588430</v>
      </c>
      <c r="O283" s="36" t="s">
        <v>20</v>
      </c>
      <c r="P283" s="169">
        <v>19</v>
      </c>
      <c r="Q283" s="11">
        <f t="shared" si="45"/>
        <v>1854001</v>
      </c>
      <c r="S283" s="36" t="s">
        <v>20</v>
      </c>
      <c r="T283" s="169">
        <v>19</v>
      </c>
      <c r="U283" s="11">
        <f t="shared" si="46"/>
        <v>1854001</v>
      </c>
    </row>
    <row r="284" spans="1:21" ht="27.6" x14ac:dyDescent="0.25">
      <c r="A284" s="131"/>
      <c r="B284" s="132"/>
      <c r="C284" s="237">
        <v>9.23</v>
      </c>
      <c r="D284" s="8" t="s">
        <v>276</v>
      </c>
      <c r="E284" s="9" t="s">
        <v>20</v>
      </c>
      <c r="F284" s="169">
        <v>118</v>
      </c>
      <c r="G284" s="10">
        <v>77041</v>
      </c>
      <c r="H284" s="11">
        <f t="shared" si="47"/>
        <v>9090838</v>
      </c>
      <c r="I284" s="133"/>
      <c r="J284" s="36" t="s">
        <v>20</v>
      </c>
      <c r="K284" s="169">
        <v>118</v>
      </c>
      <c r="L284" s="11">
        <f t="shared" si="44"/>
        <v>9090838</v>
      </c>
      <c r="O284" s="36" t="s">
        <v>20</v>
      </c>
      <c r="P284" s="169">
        <v>214</v>
      </c>
      <c r="Q284" s="11">
        <f t="shared" si="45"/>
        <v>16486774</v>
      </c>
      <c r="S284" s="36" t="s">
        <v>20</v>
      </c>
      <c r="T284" s="169">
        <v>214</v>
      </c>
      <c r="U284" s="11">
        <f t="shared" si="46"/>
        <v>16486774</v>
      </c>
    </row>
    <row r="285" spans="1:21" ht="27.6" x14ac:dyDescent="0.25">
      <c r="A285" s="131"/>
      <c r="B285" s="132"/>
      <c r="C285" s="238">
        <v>9.2400000000000109</v>
      </c>
      <c r="D285" s="8" t="s">
        <v>277</v>
      </c>
      <c r="E285" s="9" t="s">
        <v>20</v>
      </c>
      <c r="F285" s="169">
        <v>39</v>
      </c>
      <c r="G285" s="10">
        <v>280370</v>
      </c>
      <c r="H285" s="11">
        <f t="shared" si="47"/>
        <v>10934430</v>
      </c>
      <c r="I285" s="133"/>
      <c r="J285" s="36" t="s">
        <v>20</v>
      </c>
      <c r="K285" s="169">
        <v>39</v>
      </c>
      <c r="L285" s="11">
        <f t="shared" si="44"/>
        <v>10934430</v>
      </c>
      <c r="O285" s="36" t="s">
        <v>20</v>
      </c>
      <c r="P285" s="169">
        <v>75</v>
      </c>
      <c r="Q285" s="11">
        <f t="shared" si="45"/>
        <v>21027750</v>
      </c>
      <c r="S285" s="36" t="s">
        <v>20</v>
      </c>
      <c r="T285" s="169">
        <v>75</v>
      </c>
      <c r="U285" s="11">
        <f t="shared" si="46"/>
        <v>21027750</v>
      </c>
    </row>
    <row r="286" spans="1:21" ht="15.6" x14ac:dyDescent="0.25">
      <c r="A286" s="131"/>
      <c r="B286" s="132"/>
      <c r="C286" s="237">
        <v>9.2500000000000107</v>
      </c>
      <c r="D286" s="8" t="s">
        <v>278</v>
      </c>
      <c r="E286" s="9" t="s">
        <v>20</v>
      </c>
      <c r="F286" s="169">
        <v>39</v>
      </c>
      <c r="G286" s="10">
        <v>71178</v>
      </c>
      <c r="H286" s="11">
        <f t="shared" si="47"/>
        <v>2775942</v>
      </c>
      <c r="I286" s="133"/>
      <c r="J286" s="36" t="s">
        <v>20</v>
      </c>
      <c r="K286" s="169">
        <v>39</v>
      </c>
      <c r="L286" s="11">
        <f t="shared" si="44"/>
        <v>2775942</v>
      </c>
      <c r="O286" s="36" t="s">
        <v>20</v>
      </c>
      <c r="P286" s="169">
        <v>75</v>
      </c>
      <c r="Q286" s="11">
        <f t="shared" si="45"/>
        <v>5338350</v>
      </c>
      <c r="S286" s="36" t="s">
        <v>20</v>
      </c>
      <c r="T286" s="169">
        <v>75</v>
      </c>
      <c r="U286" s="11">
        <f t="shared" si="46"/>
        <v>5338350</v>
      </c>
    </row>
    <row r="287" spans="1:21" ht="27.6" x14ac:dyDescent="0.25">
      <c r="A287" s="131"/>
      <c r="B287" s="132"/>
      <c r="C287" s="238">
        <v>9.2600000000000104</v>
      </c>
      <c r="D287" s="8" t="s">
        <v>279</v>
      </c>
      <c r="E287" s="9" t="s">
        <v>20</v>
      </c>
      <c r="F287" s="169">
        <v>15</v>
      </c>
      <c r="G287" s="10">
        <v>196129</v>
      </c>
      <c r="H287" s="11">
        <f t="shared" si="47"/>
        <v>2941935</v>
      </c>
      <c r="I287" s="133"/>
      <c r="J287" s="36" t="s">
        <v>20</v>
      </c>
      <c r="K287" s="169">
        <v>15</v>
      </c>
      <c r="L287" s="11">
        <f t="shared" si="44"/>
        <v>2941935</v>
      </c>
      <c r="O287" s="36" t="s">
        <v>20</v>
      </c>
      <c r="P287" s="169">
        <v>53</v>
      </c>
      <c r="Q287" s="11">
        <f t="shared" si="45"/>
        <v>10394837</v>
      </c>
      <c r="S287" s="36" t="s">
        <v>20</v>
      </c>
      <c r="T287" s="169">
        <v>53</v>
      </c>
      <c r="U287" s="11">
        <f t="shared" si="46"/>
        <v>10394837</v>
      </c>
    </row>
    <row r="288" spans="1:21" ht="15.6" x14ac:dyDescent="0.25">
      <c r="A288" s="131"/>
      <c r="B288" s="132"/>
      <c r="C288" s="237">
        <v>9.2700000000000102</v>
      </c>
      <c r="D288" s="8" t="s">
        <v>280</v>
      </c>
      <c r="E288" s="9" t="s">
        <v>20</v>
      </c>
      <c r="F288" s="169">
        <v>130</v>
      </c>
      <c r="G288" s="10">
        <v>130044</v>
      </c>
      <c r="H288" s="11">
        <f t="shared" si="47"/>
        <v>16905720</v>
      </c>
      <c r="I288" s="133"/>
      <c r="J288" s="36" t="s">
        <v>20</v>
      </c>
      <c r="K288" s="169">
        <v>130</v>
      </c>
      <c r="L288" s="11">
        <f t="shared" si="44"/>
        <v>16905720</v>
      </c>
      <c r="O288" s="36" t="s">
        <v>20</v>
      </c>
      <c r="P288" s="169">
        <v>154</v>
      </c>
      <c r="Q288" s="11">
        <f t="shared" si="45"/>
        <v>20026776</v>
      </c>
      <c r="S288" s="36" t="s">
        <v>20</v>
      </c>
      <c r="T288" s="169">
        <v>154</v>
      </c>
      <c r="U288" s="11">
        <f t="shared" si="46"/>
        <v>20026776</v>
      </c>
    </row>
    <row r="289" spans="1:21" ht="28.2" thickBot="1" x14ac:dyDescent="0.3">
      <c r="A289" s="131"/>
      <c r="B289" s="132"/>
      <c r="C289" s="238">
        <v>9.28000000000001</v>
      </c>
      <c r="D289" s="8" t="s">
        <v>281</v>
      </c>
      <c r="E289" s="9" t="s">
        <v>20</v>
      </c>
      <c r="F289" s="169">
        <v>30</v>
      </c>
      <c r="G289" s="10">
        <v>144646</v>
      </c>
      <c r="H289" s="11">
        <f t="shared" si="47"/>
        <v>4339380</v>
      </c>
      <c r="I289" s="133"/>
      <c r="J289" s="36" t="s">
        <v>20</v>
      </c>
      <c r="K289" s="169">
        <v>30</v>
      </c>
      <c r="L289" s="11">
        <f t="shared" si="44"/>
        <v>4339380</v>
      </c>
      <c r="O289" s="36" t="s">
        <v>20</v>
      </c>
      <c r="P289" s="169">
        <v>30</v>
      </c>
      <c r="Q289" s="11">
        <f t="shared" si="45"/>
        <v>4339380</v>
      </c>
      <c r="S289" s="36" t="s">
        <v>20</v>
      </c>
      <c r="T289" s="169">
        <v>30</v>
      </c>
      <c r="U289" s="11">
        <f t="shared" si="46"/>
        <v>4339380</v>
      </c>
    </row>
    <row r="290" spans="1:21" ht="16.2" thickBot="1" x14ac:dyDescent="0.3">
      <c r="A290" s="131"/>
      <c r="B290" s="132"/>
      <c r="C290" s="17" t="s">
        <v>282</v>
      </c>
      <c r="D290" s="20"/>
      <c r="E290" s="20"/>
      <c r="F290" s="172"/>
      <c r="G290" s="20"/>
      <c r="H290" s="21"/>
      <c r="I290" s="133"/>
      <c r="J290" s="17"/>
      <c r="K290" s="172"/>
      <c r="L290" s="21"/>
      <c r="O290" s="17"/>
      <c r="P290" s="172"/>
      <c r="Q290" s="21"/>
      <c r="S290" s="17"/>
      <c r="T290" s="172"/>
      <c r="U290" s="21"/>
    </row>
    <row r="291" spans="1:21" ht="27.6" x14ac:dyDescent="0.25">
      <c r="A291" s="131"/>
      <c r="B291" s="132"/>
      <c r="C291" s="237">
        <v>9.2899999999999991</v>
      </c>
      <c r="D291" s="8" t="s">
        <v>283</v>
      </c>
      <c r="E291" s="9" t="s">
        <v>20</v>
      </c>
      <c r="F291" s="169">
        <v>15</v>
      </c>
      <c r="G291" s="10">
        <v>887426</v>
      </c>
      <c r="H291" s="11">
        <f>F291*G291</f>
        <v>13311390</v>
      </c>
      <c r="I291" s="133"/>
      <c r="J291" s="36" t="s">
        <v>20</v>
      </c>
      <c r="K291" s="169">
        <v>15</v>
      </c>
      <c r="L291" s="11">
        <f t="shared" ref="L291:L304" si="48">+K291*G291</f>
        <v>13311390</v>
      </c>
      <c r="O291" s="36" t="s">
        <v>20</v>
      </c>
      <c r="P291" s="169">
        <v>15</v>
      </c>
      <c r="Q291" s="11">
        <f t="shared" ref="Q291:Q304" si="49">+P291*G291</f>
        <v>13311390</v>
      </c>
      <c r="S291" s="36" t="s">
        <v>20</v>
      </c>
      <c r="T291" s="169">
        <v>15</v>
      </c>
      <c r="U291" s="11">
        <f t="shared" ref="U291:U304" si="50">+T291*G291</f>
        <v>13311390</v>
      </c>
    </row>
    <row r="292" spans="1:21" ht="27.6" x14ac:dyDescent="0.25">
      <c r="A292" s="131"/>
      <c r="B292" s="132"/>
      <c r="C292" s="238">
        <v>9.3000000000000007</v>
      </c>
      <c r="D292" s="8" t="s">
        <v>284</v>
      </c>
      <c r="E292" s="9" t="s">
        <v>20</v>
      </c>
      <c r="F292" s="169">
        <v>11</v>
      </c>
      <c r="G292" s="10">
        <v>610116</v>
      </c>
      <c r="H292" s="11">
        <f t="shared" ref="H292:H304" si="51">F292*G292</f>
        <v>6711276</v>
      </c>
      <c r="I292" s="133"/>
      <c r="J292" s="36" t="s">
        <v>20</v>
      </c>
      <c r="K292" s="169">
        <v>11</v>
      </c>
      <c r="L292" s="11">
        <f t="shared" si="48"/>
        <v>6711276</v>
      </c>
      <c r="O292" s="36" t="s">
        <v>20</v>
      </c>
      <c r="P292" s="169">
        <v>11</v>
      </c>
      <c r="Q292" s="11">
        <f t="shared" si="49"/>
        <v>6711276</v>
      </c>
      <c r="S292" s="36" t="s">
        <v>20</v>
      </c>
      <c r="T292" s="169">
        <v>11</v>
      </c>
      <c r="U292" s="11">
        <f t="shared" si="50"/>
        <v>6711276</v>
      </c>
    </row>
    <row r="293" spans="1:21" ht="15.6" x14ac:dyDescent="0.25">
      <c r="A293" s="131"/>
      <c r="B293" s="132"/>
      <c r="C293" s="237">
        <v>9.31</v>
      </c>
      <c r="D293" s="8" t="s">
        <v>285</v>
      </c>
      <c r="E293" s="9" t="s">
        <v>20</v>
      </c>
      <c r="F293" s="169">
        <v>30</v>
      </c>
      <c r="G293" s="10">
        <v>65407</v>
      </c>
      <c r="H293" s="11">
        <f t="shared" si="51"/>
        <v>1962210</v>
      </c>
      <c r="I293" s="133"/>
      <c r="J293" s="36" t="s">
        <v>20</v>
      </c>
      <c r="K293" s="169">
        <v>30</v>
      </c>
      <c r="L293" s="11">
        <f t="shared" si="48"/>
        <v>1962210</v>
      </c>
      <c r="O293" s="36" t="s">
        <v>20</v>
      </c>
      <c r="P293" s="169">
        <v>30</v>
      </c>
      <c r="Q293" s="11">
        <f t="shared" si="49"/>
        <v>1962210</v>
      </c>
      <c r="S293" s="36" t="s">
        <v>20</v>
      </c>
      <c r="T293" s="169">
        <v>30</v>
      </c>
      <c r="U293" s="11">
        <f t="shared" si="50"/>
        <v>1962210</v>
      </c>
    </row>
    <row r="294" spans="1:21" ht="15.6" x14ac:dyDescent="0.25">
      <c r="A294" s="131"/>
      <c r="B294" s="132"/>
      <c r="C294" s="238">
        <v>9.32</v>
      </c>
      <c r="D294" s="8" t="s">
        <v>286</v>
      </c>
      <c r="E294" s="9" t="s">
        <v>20</v>
      </c>
      <c r="F294" s="169">
        <v>41</v>
      </c>
      <c r="G294" s="10">
        <v>86110</v>
      </c>
      <c r="H294" s="11">
        <f t="shared" si="51"/>
        <v>3530510</v>
      </c>
      <c r="I294" s="133"/>
      <c r="J294" s="36" t="s">
        <v>20</v>
      </c>
      <c r="K294" s="169">
        <v>41</v>
      </c>
      <c r="L294" s="11">
        <f t="shared" si="48"/>
        <v>3530510</v>
      </c>
      <c r="O294" s="36" t="s">
        <v>20</v>
      </c>
      <c r="P294" s="169">
        <v>11</v>
      </c>
      <c r="Q294" s="11">
        <f t="shared" si="49"/>
        <v>947210</v>
      </c>
      <c r="S294" s="36" t="s">
        <v>20</v>
      </c>
      <c r="T294" s="169">
        <v>11</v>
      </c>
      <c r="U294" s="11">
        <f t="shared" si="50"/>
        <v>947210</v>
      </c>
    </row>
    <row r="295" spans="1:21" ht="27.6" x14ac:dyDescent="0.25">
      <c r="A295" s="131"/>
      <c r="B295" s="132"/>
      <c r="C295" s="237">
        <v>9.3300000000000107</v>
      </c>
      <c r="D295" s="8" t="s">
        <v>287</v>
      </c>
      <c r="E295" s="9" t="s">
        <v>20</v>
      </c>
      <c r="F295" s="169">
        <v>2</v>
      </c>
      <c r="G295" s="10">
        <v>2726198</v>
      </c>
      <c r="H295" s="11">
        <f t="shared" si="51"/>
        <v>5452396</v>
      </c>
      <c r="I295" s="133"/>
      <c r="J295" s="36" t="s">
        <v>20</v>
      </c>
      <c r="K295" s="169">
        <v>2</v>
      </c>
      <c r="L295" s="11">
        <f t="shared" si="48"/>
        <v>5452396</v>
      </c>
      <c r="O295" s="36" t="s">
        <v>20</v>
      </c>
      <c r="P295" s="169">
        <v>2</v>
      </c>
      <c r="Q295" s="11">
        <f t="shared" si="49"/>
        <v>5452396</v>
      </c>
      <c r="S295" s="36" t="s">
        <v>20</v>
      </c>
      <c r="T295" s="169">
        <v>2</v>
      </c>
      <c r="U295" s="11">
        <f t="shared" si="50"/>
        <v>5452396</v>
      </c>
    </row>
    <row r="296" spans="1:21" ht="27.6" x14ac:dyDescent="0.25">
      <c r="A296" s="131"/>
      <c r="B296" s="132"/>
      <c r="C296" s="238">
        <v>9.3400000000000194</v>
      </c>
      <c r="D296" s="8" t="s">
        <v>288</v>
      </c>
      <c r="E296" s="9" t="s">
        <v>20</v>
      </c>
      <c r="F296" s="169">
        <v>2</v>
      </c>
      <c r="G296" s="10">
        <v>234603</v>
      </c>
      <c r="H296" s="11">
        <f t="shared" si="51"/>
        <v>469206</v>
      </c>
      <c r="I296" s="133"/>
      <c r="J296" s="36" t="s">
        <v>20</v>
      </c>
      <c r="K296" s="169">
        <v>2</v>
      </c>
      <c r="L296" s="11">
        <f t="shared" si="48"/>
        <v>469206</v>
      </c>
      <c r="O296" s="36" t="s">
        <v>20</v>
      </c>
      <c r="P296" s="169">
        <v>2</v>
      </c>
      <c r="Q296" s="11">
        <f t="shared" si="49"/>
        <v>469206</v>
      </c>
      <c r="S296" s="36" t="s">
        <v>20</v>
      </c>
      <c r="T296" s="169">
        <v>2</v>
      </c>
      <c r="U296" s="11">
        <f t="shared" si="50"/>
        <v>469206</v>
      </c>
    </row>
    <row r="297" spans="1:21" ht="15.6" x14ac:dyDescent="0.25">
      <c r="A297" s="131"/>
      <c r="B297" s="132"/>
      <c r="C297" s="237">
        <v>9.3500000000000298</v>
      </c>
      <c r="D297" s="8" t="s">
        <v>289</v>
      </c>
      <c r="E297" s="9" t="s">
        <v>20</v>
      </c>
      <c r="F297" s="169">
        <v>1</v>
      </c>
      <c r="G297" s="10">
        <v>307577</v>
      </c>
      <c r="H297" s="11">
        <f t="shared" si="51"/>
        <v>307577</v>
      </c>
      <c r="I297" s="133"/>
      <c r="J297" s="36" t="s">
        <v>20</v>
      </c>
      <c r="K297" s="169">
        <v>1</v>
      </c>
      <c r="L297" s="11">
        <f t="shared" si="48"/>
        <v>307577</v>
      </c>
      <c r="O297" s="36" t="s">
        <v>20</v>
      </c>
      <c r="P297" s="169">
        <v>1</v>
      </c>
      <c r="Q297" s="11">
        <f t="shared" si="49"/>
        <v>307577</v>
      </c>
      <c r="S297" s="36" t="s">
        <v>20</v>
      </c>
      <c r="T297" s="169">
        <v>1</v>
      </c>
      <c r="U297" s="11">
        <f t="shared" si="50"/>
        <v>307577</v>
      </c>
    </row>
    <row r="298" spans="1:21" ht="15.6" x14ac:dyDescent="0.25">
      <c r="A298" s="131"/>
      <c r="B298" s="132"/>
      <c r="C298" s="238">
        <v>9.3600000000000403</v>
      </c>
      <c r="D298" s="8" t="s">
        <v>290</v>
      </c>
      <c r="E298" s="9" t="s">
        <v>20</v>
      </c>
      <c r="F298" s="169">
        <v>1</v>
      </c>
      <c r="G298" s="10">
        <v>352500</v>
      </c>
      <c r="H298" s="11">
        <f t="shared" si="51"/>
        <v>352500</v>
      </c>
      <c r="I298" s="133"/>
      <c r="J298" s="36" t="s">
        <v>20</v>
      </c>
      <c r="K298" s="169">
        <v>1</v>
      </c>
      <c r="L298" s="11">
        <f t="shared" si="48"/>
        <v>352500</v>
      </c>
      <c r="O298" s="36" t="s">
        <v>20</v>
      </c>
      <c r="P298" s="169">
        <v>1</v>
      </c>
      <c r="Q298" s="11">
        <f t="shared" si="49"/>
        <v>352500</v>
      </c>
      <c r="S298" s="36" t="s">
        <v>20</v>
      </c>
      <c r="T298" s="169">
        <v>1</v>
      </c>
      <c r="U298" s="11">
        <f t="shared" si="50"/>
        <v>352500</v>
      </c>
    </row>
    <row r="299" spans="1:21" ht="15.6" x14ac:dyDescent="0.25">
      <c r="A299" s="131"/>
      <c r="B299" s="132"/>
      <c r="C299" s="237">
        <v>9.3700000000000507</v>
      </c>
      <c r="D299" s="8" t="s">
        <v>291</v>
      </c>
      <c r="E299" s="9" t="s">
        <v>20</v>
      </c>
      <c r="F299" s="169">
        <v>1</v>
      </c>
      <c r="G299" s="10">
        <v>6977912</v>
      </c>
      <c r="H299" s="11">
        <f t="shared" si="51"/>
        <v>6977912</v>
      </c>
      <c r="I299" s="133"/>
      <c r="J299" s="36" t="s">
        <v>20</v>
      </c>
      <c r="K299" s="169">
        <v>1</v>
      </c>
      <c r="L299" s="11">
        <f t="shared" si="48"/>
        <v>6977912</v>
      </c>
      <c r="O299" s="36" t="s">
        <v>20</v>
      </c>
      <c r="P299" s="169">
        <v>2</v>
      </c>
      <c r="Q299" s="11">
        <f t="shared" si="49"/>
        <v>13955824</v>
      </c>
      <c r="S299" s="36" t="s">
        <v>20</v>
      </c>
      <c r="T299" s="169">
        <v>2</v>
      </c>
      <c r="U299" s="11">
        <f t="shared" si="50"/>
        <v>13955824</v>
      </c>
    </row>
    <row r="300" spans="1:21" ht="27.6" x14ac:dyDescent="0.25">
      <c r="A300" s="131"/>
      <c r="B300" s="132"/>
      <c r="C300" s="238">
        <v>9.3800000000000594</v>
      </c>
      <c r="D300" s="8" t="s">
        <v>292</v>
      </c>
      <c r="E300" s="9" t="s">
        <v>20</v>
      </c>
      <c r="F300" s="169">
        <v>1</v>
      </c>
      <c r="G300" s="10">
        <v>3539623</v>
      </c>
      <c r="H300" s="11">
        <f t="shared" si="51"/>
        <v>3539623</v>
      </c>
      <c r="I300" s="133"/>
      <c r="J300" s="36" t="s">
        <v>20</v>
      </c>
      <c r="K300" s="169">
        <v>1</v>
      </c>
      <c r="L300" s="11">
        <f t="shared" si="48"/>
        <v>3539623</v>
      </c>
      <c r="O300" s="36" t="s">
        <v>20</v>
      </c>
      <c r="P300" s="169">
        <v>1</v>
      </c>
      <c r="Q300" s="11">
        <f t="shared" si="49"/>
        <v>3539623</v>
      </c>
      <c r="S300" s="36" t="s">
        <v>20</v>
      </c>
      <c r="T300" s="169">
        <v>1</v>
      </c>
      <c r="U300" s="11">
        <f t="shared" si="50"/>
        <v>3539623</v>
      </c>
    </row>
    <row r="301" spans="1:21" ht="15.6" x14ac:dyDescent="0.25">
      <c r="A301" s="131"/>
      <c r="B301" s="132"/>
      <c r="C301" s="237">
        <v>9.3900000000000698</v>
      </c>
      <c r="D301" s="8" t="s">
        <v>293</v>
      </c>
      <c r="E301" s="9" t="s">
        <v>20</v>
      </c>
      <c r="F301" s="169">
        <v>3</v>
      </c>
      <c r="G301" s="10">
        <v>2465853</v>
      </c>
      <c r="H301" s="11">
        <f t="shared" si="51"/>
        <v>7397559</v>
      </c>
      <c r="I301" s="133"/>
      <c r="J301" s="36" t="s">
        <v>20</v>
      </c>
      <c r="K301" s="169">
        <v>3</v>
      </c>
      <c r="L301" s="11">
        <f t="shared" si="48"/>
        <v>7397559</v>
      </c>
      <c r="O301" s="36" t="s">
        <v>20</v>
      </c>
      <c r="P301" s="169">
        <v>3</v>
      </c>
      <c r="Q301" s="11">
        <f t="shared" si="49"/>
        <v>7397559</v>
      </c>
      <c r="S301" s="36" t="s">
        <v>20</v>
      </c>
      <c r="T301" s="169">
        <v>3</v>
      </c>
      <c r="U301" s="11">
        <f t="shared" si="50"/>
        <v>7397559</v>
      </c>
    </row>
    <row r="302" spans="1:21" ht="15.6" x14ac:dyDescent="0.25">
      <c r="A302" s="131"/>
      <c r="B302" s="132"/>
      <c r="C302" s="238">
        <v>9.4000000000000803</v>
      </c>
      <c r="D302" s="8" t="s">
        <v>294</v>
      </c>
      <c r="E302" s="9" t="s">
        <v>20</v>
      </c>
      <c r="F302" s="169">
        <v>10</v>
      </c>
      <c r="G302" s="10">
        <v>984399</v>
      </c>
      <c r="H302" s="11">
        <f t="shared" si="51"/>
        <v>9843990</v>
      </c>
      <c r="I302" s="133"/>
      <c r="J302" s="36" t="s">
        <v>20</v>
      </c>
      <c r="K302" s="169">
        <v>10</v>
      </c>
      <c r="L302" s="11">
        <f t="shared" si="48"/>
        <v>9843990</v>
      </c>
      <c r="O302" s="36" t="s">
        <v>20</v>
      </c>
      <c r="P302" s="169">
        <v>9</v>
      </c>
      <c r="Q302" s="11">
        <f t="shared" si="49"/>
        <v>8859591</v>
      </c>
      <c r="S302" s="36" t="s">
        <v>20</v>
      </c>
      <c r="T302" s="169">
        <v>9</v>
      </c>
      <c r="U302" s="11">
        <f t="shared" si="50"/>
        <v>8859591</v>
      </c>
    </row>
    <row r="303" spans="1:21" ht="15.6" x14ac:dyDescent="0.25">
      <c r="A303" s="131"/>
      <c r="B303" s="132"/>
      <c r="C303" s="237">
        <v>9.4100000000000907</v>
      </c>
      <c r="D303" s="8" t="s">
        <v>295</v>
      </c>
      <c r="E303" s="9" t="s">
        <v>20</v>
      </c>
      <c r="F303" s="169">
        <v>1</v>
      </c>
      <c r="G303" s="10">
        <v>1320777</v>
      </c>
      <c r="H303" s="11">
        <f t="shared" si="51"/>
        <v>1320777</v>
      </c>
      <c r="I303" s="133"/>
      <c r="J303" s="36" t="s">
        <v>20</v>
      </c>
      <c r="K303" s="169">
        <v>1</v>
      </c>
      <c r="L303" s="11">
        <f t="shared" si="48"/>
        <v>1320777</v>
      </c>
      <c r="O303" s="36" t="s">
        <v>20</v>
      </c>
      <c r="P303" s="169">
        <v>1</v>
      </c>
      <c r="Q303" s="11">
        <f t="shared" si="49"/>
        <v>1320777</v>
      </c>
      <c r="S303" s="36" t="s">
        <v>20</v>
      </c>
      <c r="T303" s="169">
        <v>1</v>
      </c>
      <c r="U303" s="11">
        <f t="shared" si="50"/>
        <v>1320777</v>
      </c>
    </row>
    <row r="304" spans="1:21" ht="28.2" thickBot="1" x14ac:dyDescent="0.3">
      <c r="A304" s="131"/>
      <c r="B304" s="132"/>
      <c r="C304" s="238">
        <v>9.4200000000000994</v>
      </c>
      <c r="D304" s="8" t="s">
        <v>296</v>
      </c>
      <c r="E304" s="9" t="s">
        <v>7</v>
      </c>
      <c r="F304" s="169">
        <v>29</v>
      </c>
      <c r="G304" s="10">
        <v>221778</v>
      </c>
      <c r="H304" s="11">
        <f t="shared" si="51"/>
        <v>6431562</v>
      </c>
      <c r="I304" s="133"/>
      <c r="J304" s="36" t="s">
        <v>7</v>
      </c>
      <c r="K304" s="169">
        <v>29</v>
      </c>
      <c r="L304" s="11">
        <f t="shared" si="48"/>
        <v>6431562</v>
      </c>
      <c r="O304" s="36" t="s">
        <v>7</v>
      </c>
      <c r="P304" s="169">
        <v>0</v>
      </c>
      <c r="Q304" s="11">
        <f t="shared" si="49"/>
        <v>0</v>
      </c>
      <c r="S304" s="36" t="s">
        <v>7</v>
      </c>
      <c r="T304" s="169">
        <v>0</v>
      </c>
      <c r="U304" s="11">
        <f t="shared" si="50"/>
        <v>0</v>
      </c>
    </row>
    <row r="305" spans="1:21" ht="16.2" thickBot="1" x14ac:dyDescent="0.3">
      <c r="A305" s="131"/>
      <c r="B305" s="132"/>
      <c r="C305" s="17" t="s">
        <v>297</v>
      </c>
      <c r="D305" s="20"/>
      <c r="E305" s="20"/>
      <c r="F305" s="172"/>
      <c r="G305" s="20"/>
      <c r="H305" s="21"/>
      <c r="I305" s="133"/>
      <c r="J305" s="17"/>
      <c r="K305" s="172"/>
      <c r="L305" s="21"/>
      <c r="O305" s="17"/>
      <c r="P305" s="172"/>
      <c r="Q305" s="21"/>
      <c r="S305" s="17"/>
      <c r="T305" s="172"/>
      <c r="U305" s="21"/>
    </row>
    <row r="306" spans="1:21" ht="27.6" x14ac:dyDescent="0.25">
      <c r="A306" s="131"/>
      <c r="B306" s="132"/>
      <c r="C306" s="237">
        <v>9.43</v>
      </c>
      <c r="D306" s="8" t="s">
        <v>298</v>
      </c>
      <c r="E306" s="9" t="s">
        <v>7</v>
      </c>
      <c r="F306" s="169">
        <v>45</v>
      </c>
      <c r="G306" s="10">
        <v>437654</v>
      </c>
      <c r="H306" s="11">
        <f>F306*G306</f>
        <v>19694430</v>
      </c>
      <c r="I306" s="133"/>
      <c r="J306" s="36" t="s">
        <v>7</v>
      </c>
      <c r="K306" s="169">
        <v>45</v>
      </c>
      <c r="L306" s="11">
        <f t="shared" ref="L306:L315" si="52">+K306*G306</f>
        <v>19694430</v>
      </c>
      <c r="O306" s="36" t="s">
        <v>7</v>
      </c>
      <c r="P306" s="169">
        <v>52</v>
      </c>
      <c r="Q306" s="11">
        <f t="shared" ref="Q306:Q315" si="53">+P306*G306</f>
        <v>22758008</v>
      </c>
      <c r="S306" s="36" t="s">
        <v>7</v>
      </c>
      <c r="T306" s="169">
        <v>52</v>
      </c>
      <c r="U306" s="11">
        <f t="shared" ref="U306:U315" si="54">+T306*G306</f>
        <v>22758008</v>
      </c>
    </row>
    <row r="307" spans="1:21" ht="27.6" x14ac:dyDescent="0.25">
      <c r="A307" s="131"/>
      <c r="B307" s="132"/>
      <c r="C307" s="238">
        <v>9.44</v>
      </c>
      <c r="D307" s="8" t="s">
        <v>299</v>
      </c>
      <c r="E307" s="9" t="s">
        <v>7</v>
      </c>
      <c r="F307" s="169">
        <v>68</v>
      </c>
      <c r="G307" s="10">
        <v>298297</v>
      </c>
      <c r="H307" s="11">
        <f t="shared" ref="H307:H315" si="55">F307*G307</f>
        <v>20284196</v>
      </c>
      <c r="I307" s="133"/>
      <c r="J307" s="36" t="s">
        <v>7</v>
      </c>
      <c r="K307" s="169">
        <v>68</v>
      </c>
      <c r="L307" s="11">
        <f t="shared" si="52"/>
        <v>20284196</v>
      </c>
      <c r="O307" s="36" t="s">
        <v>7</v>
      </c>
      <c r="P307" s="169">
        <v>37</v>
      </c>
      <c r="Q307" s="11">
        <f t="shared" si="53"/>
        <v>11036989</v>
      </c>
      <c r="S307" s="36" t="s">
        <v>7</v>
      </c>
      <c r="T307" s="169">
        <v>37</v>
      </c>
      <c r="U307" s="11">
        <f t="shared" si="54"/>
        <v>11036989</v>
      </c>
    </row>
    <row r="308" spans="1:21" ht="27.6" x14ac:dyDescent="0.25">
      <c r="A308" s="131"/>
      <c r="B308" s="132"/>
      <c r="C308" s="237">
        <v>9.4499999999999993</v>
      </c>
      <c r="D308" s="8" t="s">
        <v>300</v>
      </c>
      <c r="E308" s="9" t="s">
        <v>7</v>
      </c>
      <c r="F308" s="169">
        <v>58</v>
      </c>
      <c r="G308" s="10">
        <v>151766</v>
      </c>
      <c r="H308" s="11">
        <f t="shared" si="55"/>
        <v>8802428</v>
      </c>
      <c r="I308" s="133"/>
      <c r="J308" s="36" t="s">
        <v>7</v>
      </c>
      <c r="K308" s="169">
        <v>58</v>
      </c>
      <c r="L308" s="11">
        <f t="shared" si="52"/>
        <v>8802428</v>
      </c>
      <c r="O308" s="36" t="s">
        <v>7</v>
      </c>
      <c r="P308" s="169">
        <v>0</v>
      </c>
      <c r="Q308" s="11">
        <f t="shared" si="53"/>
        <v>0</v>
      </c>
      <c r="S308" s="36" t="s">
        <v>7</v>
      </c>
      <c r="T308" s="169">
        <v>0</v>
      </c>
      <c r="U308" s="11">
        <f t="shared" si="54"/>
        <v>0</v>
      </c>
    </row>
    <row r="309" spans="1:21" ht="41.4" x14ac:dyDescent="0.25">
      <c r="A309" s="131"/>
      <c r="B309" s="132"/>
      <c r="C309" s="238">
        <v>9.4600000000000009</v>
      </c>
      <c r="D309" s="8" t="s">
        <v>301</v>
      </c>
      <c r="E309" s="9" t="s">
        <v>7</v>
      </c>
      <c r="F309" s="169">
        <v>35</v>
      </c>
      <c r="G309" s="10">
        <v>63076</v>
      </c>
      <c r="H309" s="11">
        <f t="shared" si="55"/>
        <v>2207660</v>
      </c>
      <c r="I309" s="133"/>
      <c r="J309" s="36" t="s">
        <v>7</v>
      </c>
      <c r="K309" s="169">
        <v>35</v>
      </c>
      <c r="L309" s="11">
        <f t="shared" si="52"/>
        <v>2207660</v>
      </c>
      <c r="O309" s="36" t="s">
        <v>7</v>
      </c>
      <c r="P309" s="169">
        <v>105</v>
      </c>
      <c r="Q309" s="11">
        <f t="shared" si="53"/>
        <v>6622980</v>
      </c>
      <c r="S309" s="36" t="s">
        <v>7</v>
      </c>
      <c r="T309" s="169">
        <v>105</v>
      </c>
      <c r="U309" s="11">
        <f t="shared" si="54"/>
        <v>6622980</v>
      </c>
    </row>
    <row r="310" spans="1:21" ht="41.4" x14ac:dyDescent="0.25">
      <c r="A310" s="131"/>
      <c r="B310" s="132"/>
      <c r="C310" s="237">
        <v>9.4700000000000006</v>
      </c>
      <c r="D310" s="8" t="s">
        <v>302</v>
      </c>
      <c r="E310" s="9" t="s">
        <v>7</v>
      </c>
      <c r="F310" s="169">
        <v>30</v>
      </c>
      <c r="G310" s="10">
        <v>63076</v>
      </c>
      <c r="H310" s="11">
        <f t="shared" si="55"/>
        <v>1892280</v>
      </c>
      <c r="I310" s="133"/>
      <c r="J310" s="36" t="s">
        <v>7</v>
      </c>
      <c r="K310" s="169">
        <v>30</v>
      </c>
      <c r="L310" s="11">
        <f t="shared" si="52"/>
        <v>1892280</v>
      </c>
      <c r="O310" s="36" t="s">
        <v>7</v>
      </c>
      <c r="P310" s="169">
        <v>25</v>
      </c>
      <c r="Q310" s="11">
        <f t="shared" si="53"/>
        <v>1576900</v>
      </c>
      <c r="S310" s="36" t="s">
        <v>7</v>
      </c>
      <c r="T310" s="169">
        <v>25</v>
      </c>
      <c r="U310" s="11">
        <f t="shared" si="54"/>
        <v>1576900</v>
      </c>
    </row>
    <row r="311" spans="1:21" ht="27.6" x14ac:dyDescent="0.25">
      <c r="A311" s="131"/>
      <c r="B311" s="132"/>
      <c r="C311" s="238">
        <v>9.48</v>
      </c>
      <c r="D311" s="8" t="s">
        <v>303</v>
      </c>
      <c r="E311" s="9" t="s">
        <v>7</v>
      </c>
      <c r="F311" s="169">
        <v>430</v>
      </c>
      <c r="G311" s="10">
        <v>76399</v>
      </c>
      <c r="H311" s="11">
        <f t="shared" si="55"/>
        <v>32851570</v>
      </c>
      <c r="I311" s="133"/>
      <c r="J311" s="36" t="s">
        <v>7</v>
      </c>
      <c r="K311" s="169">
        <v>430</v>
      </c>
      <c r="L311" s="11">
        <f t="shared" si="52"/>
        <v>32851570</v>
      </c>
      <c r="O311" s="36" t="s">
        <v>7</v>
      </c>
      <c r="P311" s="169">
        <v>45</v>
      </c>
      <c r="Q311" s="11">
        <f t="shared" si="53"/>
        <v>3437955</v>
      </c>
      <c r="S311" s="36" t="s">
        <v>7</v>
      </c>
      <c r="T311" s="169">
        <v>45</v>
      </c>
      <c r="U311" s="11">
        <f t="shared" si="54"/>
        <v>3437955</v>
      </c>
    </row>
    <row r="312" spans="1:21" ht="27.6" x14ac:dyDescent="0.25">
      <c r="A312" s="131"/>
      <c r="B312" s="132"/>
      <c r="C312" s="237">
        <v>9.49</v>
      </c>
      <c r="D312" s="8" t="s">
        <v>304</v>
      </c>
      <c r="E312" s="9" t="s">
        <v>7</v>
      </c>
      <c r="F312" s="169">
        <v>50</v>
      </c>
      <c r="G312" s="10">
        <v>46963</v>
      </c>
      <c r="H312" s="11">
        <f t="shared" si="55"/>
        <v>2348150</v>
      </c>
      <c r="I312" s="133"/>
      <c r="J312" s="36" t="s">
        <v>7</v>
      </c>
      <c r="K312" s="169">
        <v>50</v>
      </c>
      <c r="L312" s="11">
        <f t="shared" si="52"/>
        <v>2348150</v>
      </c>
      <c r="O312" s="36" t="s">
        <v>7</v>
      </c>
      <c r="P312" s="169">
        <v>0</v>
      </c>
      <c r="Q312" s="11">
        <f t="shared" si="53"/>
        <v>0</v>
      </c>
      <c r="S312" s="36" t="s">
        <v>7</v>
      </c>
      <c r="T312" s="169">
        <v>0</v>
      </c>
      <c r="U312" s="11">
        <f t="shared" si="54"/>
        <v>0</v>
      </c>
    </row>
    <row r="313" spans="1:21" ht="27.6" x14ac:dyDescent="0.25">
      <c r="A313" s="131"/>
      <c r="B313" s="132"/>
      <c r="C313" s="238">
        <v>9.5</v>
      </c>
      <c r="D313" s="8" t="s">
        <v>305</v>
      </c>
      <c r="E313" s="9" t="s">
        <v>7</v>
      </c>
      <c r="F313" s="169">
        <v>260</v>
      </c>
      <c r="G313" s="10">
        <v>71911</v>
      </c>
      <c r="H313" s="11">
        <f t="shared" si="55"/>
        <v>18696860</v>
      </c>
      <c r="I313" s="133"/>
      <c r="J313" s="36" t="s">
        <v>7</v>
      </c>
      <c r="K313" s="169">
        <v>260</v>
      </c>
      <c r="L313" s="11">
        <f t="shared" si="52"/>
        <v>18696860</v>
      </c>
      <c r="O313" s="36" t="s">
        <v>7</v>
      </c>
      <c r="P313" s="169">
        <v>0</v>
      </c>
      <c r="Q313" s="11">
        <f t="shared" si="53"/>
        <v>0</v>
      </c>
      <c r="S313" s="36" t="s">
        <v>7</v>
      </c>
      <c r="T313" s="169">
        <v>0</v>
      </c>
      <c r="U313" s="11">
        <f t="shared" si="54"/>
        <v>0</v>
      </c>
    </row>
    <row r="314" spans="1:21" ht="23.4" customHeight="1" x14ac:dyDescent="0.25">
      <c r="A314" s="131"/>
      <c r="B314" s="132"/>
      <c r="C314" s="237">
        <v>9.51</v>
      </c>
      <c r="D314" s="8" t="s">
        <v>306</v>
      </c>
      <c r="E314" s="9" t="s">
        <v>7</v>
      </c>
      <c r="F314" s="169">
        <v>120</v>
      </c>
      <c r="G314" s="10">
        <v>28242</v>
      </c>
      <c r="H314" s="11">
        <f t="shared" si="55"/>
        <v>3389040</v>
      </c>
      <c r="I314" s="133"/>
      <c r="J314" s="36" t="s">
        <v>7</v>
      </c>
      <c r="K314" s="169">
        <v>120</v>
      </c>
      <c r="L314" s="11">
        <f t="shared" si="52"/>
        <v>3389040</v>
      </c>
      <c r="O314" s="36" t="s">
        <v>7</v>
      </c>
      <c r="P314" s="169">
        <v>0</v>
      </c>
      <c r="Q314" s="11">
        <f t="shared" si="53"/>
        <v>0</v>
      </c>
      <c r="S314" s="36" t="s">
        <v>7</v>
      </c>
      <c r="T314" s="169">
        <v>0</v>
      </c>
      <c r="U314" s="11">
        <f t="shared" si="54"/>
        <v>0</v>
      </c>
    </row>
    <row r="315" spans="1:21" ht="28.2" thickBot="1" x14ac:dyDescent="0.3">
      <c r="A315" s="131"/>
      <c r="B315" s="132"/>
      <c r="C315" s="238">
        <v>9.52</v>
      </c>
      <c r="D315" s="8" t="s">
        <v>307</v>
      </c>
      <c r="E315" s="9" t="s">
        <v>20</v>
      </c>
      <c r="F315" s="169">
        <v>35</v>
      </c>
      <c r="G315" s="10">
        <v>33564</v>
      </c>
      <c r="H315" s="11">
        <f t="shared" si="55"/>
        <v>1174740</v>
      </c>
      <c r="I315" s="133"/>
      <c r="J315" s="36" t="s">
        <v>20</v>
      </c>
      <c r="K315" s="169">
        <v>35</v>
      </c>
      <c r="L315" s="11">
        <f t="shared" si="52"/>
        <v>1174740</v>
      </c>
      <c r="O315" s="36" t="s">
        <v>20</v>
      </c>
      <c r="P315" s="169">
        <v>0</v>
      </c>
      <c r="Q315" s="11">
        <f t="shared" si="53"/>
        <v>0</v>
      </c>
      <c r="S315" s="36" t="s">
        <v>20</v>
      </c>
      <c r="T315" s="169">
        <v>0</v>
      </c>
      <c r="U315" s="11">
        <f t="shared" si="54"/>
        <v>0</v>
      </c>
    </row>
    <row r="316" spans="1:21" ht="16.2" thickBot="1" x14ac:dyDescent="0.3">
      <c r="A316" s="131"/>
      <c r="B316" s="132"/>
      <c r="C316" s="17" t="s">
        <v>308</v>
      </c>
      <c r="D316" s="20"/>
      <c r="E316" s="20"/>
      <c r="F316" s="172"/>
      <c r="G316" s="20"/>
      <c r="H316" s="21"/>
      <c r="I316" s="133"/>
      <c r="J316" s="17"/>
      <c r="K316" s="172"/>
      <c r="L316" s="21"/>
      <c r="O316" s="17"/>
      <c r="P316" s="172"/>
      <c r="Q316" s="21"/>
      <c r="S316" s="17"/>
      <c r="T316" s="172"/>
      <c r="U316" s="21"/>
    </row>
    <row r="317" spans="1:21" ht="27.6" x14ac:dyDescent="0.25">
      <c r="A317" s="131"/>
      <c r="B317" s="132"/>
      <c r="C317" s="237">
        <v>9.5299999999999994</v>
      </c>
      <c r="D317" s="8" t="s">
        <v>309</v>
      </c>
      <c r="E317" s="9" t="s">
        <v>310</v>
      </c>
      <c r="F317" s="169">
        <v>3</v>
      </c>
      <c r="G317" s="10">
        <v>824455</v>
      </c>
      <c r="H317" s="11">
        <f>F317*G317</f>
        <v>2473365</v>
      </c>
      <c r="I317" s="133"/>
      <c r="J317" s="36" t="s">
        <v>310</v>
      </c>
      <c r="K317" s="169">
        <v>3</v>
      </c>
      <c r="L317" s="11">
        <f t="shared" ref="L317:L333" si="56">+K317*G317</f>
        <v>2473365</v>
      </c>
      <c r="O317" s="36" t="s">
        <v>310</v>
      </c>
      <c r="P317" s="169">
        <v>3</v>
      </c>
      <c r="Q317" s="11">
        <f t="shared" ref="Q317:Q333" si="57">+P317*G317</f>
        <v>2473365</v>
      </c>
      <c r="S317" s="36" t="s">
        <v>310</v>
      </c>
      <c r="T317" s="169">
        <v>3</v>
      </c>
      <c r="U317" s="11">
        <f t="shared" ref="U317:U333" si="58">+T317*G317</f>
        <v>2473365</v>
      </c>
    </row>
    <row r="318" spans="1:21" ht="27.6" x14ac:dyDescent="0.25">
      <c r="A318" s="131"/>
      <c r="B318" s="132"/>
      <c r="C318" s="238">
        <v>9.5399999999999991</v>
      </c>
      <c r="D318" s="8" t="s">
        <v>311</v>
      </c>
      <c r="E318" s="9" t="s">
        <v>310</v>
      </c>
      <c r="F318" s="169">
        <v>1</v>
      </c>
      <c r="G318" s="10">
        <v>1392413</v>
      </c>
      <c r="H318" s="11">
        <f t="shared" ref="H318:H333" si="59">F318*G318</f>
        <v>1392413</v>
      </c>
      <c r="I318" s="133"/>
      <c r="J318" s="36" t="s">
        <v>310</v>
      </c>
      <c r="K318" s="169">
        <v>1</v>
      </c>
      <c r="L318" s="11">
        <f t="shared" si="56"/>
        <v>1392413</v>
      </c>
      <c r="O318" s="36" t="s">
        <v>310</v>
      </c>
      <c r="P318" s="169">
        <v>1</v>
      </c>
      <c r="Q318" s="11">
        <f t="shared" si="57"/>
        <v>1392413</v>
      </c>
      <c r="S318" s="36" t="s">
        <v>310</v>
      </c>
      <c r="T318" s="169">
        <v>1</v>
      </c>
      <c r="U318" s="11">
        <f t="shared" si="58"/>
        <v>1392413</v>
      </c>
    </row>
    <row r="319" spans="1:21" ht="41.4" x14ac:dyDescent="0.25">
      <c r="A319" s="131"/>
      <c r="B319" s="132"/>
      <c r="C319" s="237">
        <v>9.5500000000000007</v>
      </c>
      <c r="D319" s="8" t="s">
        <v>312</v>
      </c>
      <c r="E319" s="9" t="s">
        <v>20</v>
      </c>
      <c r="F319" s="169">
        <v>1</v>
      </c>
      <c r="G319" s="10">
        <v>28710820</v>
      </c>
      <c r="H319" s="11">
        <f t="shared" si="59"/>
        <v>28710820</v>
      </c>
      <c r="I319" s="133"/>
      <c r="J319" s="36" t="s">
        <v>20</v>
      </c>
      <c r="K319" s="169">
        <v>1</v>
      </c>
      <c r="L319" s="11">
        <f t="shared" si="56"/>
        <v>28710820</v>
      </c>
      <c r="O319" s="36" t="s">
        <v>20</v>
      </c>
      <c r="P319" s="169">
        <v>1</v>
      </c>
      <c r="Q319" s="11">
        <f t="shared" si="57"/>
        <v>28710820</v>
      </c>
      <c r="S319" s="36" t="s">
        <v>20</v>
      </c>
      <c r="T319" s="169">
        <v>1</v>
      </c>
      <c r="U319" s="11">
        <f t="shared" si="58"/>
        <v>28710820</v>
      </c>
    </row>
    <row r="320" spans="1:21" ht="69" x14ac:dyDescent="0.25">
      <c r="A320" s="131"/>
      <c r="B320" s="132"/>
      <c r="C320" s="238">
        <v>9.56</v>
      </c>
      <c r="D320" s="8" t="s">
        <v>313</v>
      </c>
      <c r="E320" s="9" t="s">
        <v>20</v>
      </c>
      <c r="F320" s="169">
        <v>1</v>
      </c>
      <c r="G320" s="10">
        <v>83725601</v>
      </c>
      <c r="H320" s="11">
        <f t="shared" si="59"/>
        <v>83725601</v>
      </c>
      <c r="I320" s="133"/>
      <c r="J320" s="36" t="s">
        <v>20</v>
      </c>
      <c r="K320" s="169">
        <v>1</v>
      </c>
      <c r="L320" s="11">
        <f t="shared" si="56"/>
        <v>83725601</v>
      </c>
      <c r="O320" s="36" t="s">
        <v>20</v>
      </c>
      <c r="P320" s="169">
        <v>0</v>
      </c>
      <c r="Q320" s="11">
        <f t="shared" si="57"/>
        <v>0</v>
      </c>
      <c r="S320" s="36" t="s">
        <v>20</v>
      </c>
      <c r="T320" s="169">
        <v>0</v>
      </c>
      <c r="U320" s="11">
        <f t="shared" si="58"/>
        <v>0</v>
      </c>
    </row>
    <row r="321" spans="1:21" ht="15.6" x14ac:dyDescent="0.25">
      <c r="A321" s="131"/>
      <c r="B321" s="132"/>
      <c r="C321" s="237">
        <v>9.57</v>
      </c>
      <c r="D321" s="8" t="s">
        <v>314</v>
      </c>
      <c r="E321" s="9" t="s">
        <v>20</v>
      </c>
      <c r="F321" s="169">
        <v>1</v>
      </c>
      <c r="G321" s="10">
        <v>15939463</v>
      </c>
      <c r="H321" s="11">
        <f t="shared" si="59"/>
        <v>15939463</v>
      </c>
      <c r="I321" s="133"/>
      <c r="J321" s="36" t="s">
        <v>20</v>
      </c>
      <c r="K321" s="169">
        <v>1</v>
      </c>
      <c r="L321" s="11">
        <f t="shared" si="56"/>
        <v>15939463</v>
      </c>
      <c r="O321" s="36" t="s">
        <v>20</v>
      </c>
      <c r="P321" s="169">
        <v>1</v>
      </c>
      <c r="Q321" s="11">
        <f t="shared" si="57"/>
        <v>15939463</v>
      </c>
      <c r="S321" s="36" t="s">
        <v>20</v>
      </c>
      <c r="T321" s="169">
        <v>1</v>
      </c>
      <c r="U321" s="11">
        <f t="shared" si="58"/>
        <v>15939463</v>
      </c>
    </row>
    <row r="322" spans="1:21" ht="41.4" x14ac:dyDescent="0.25">
      <c r="A322" s="131"/>
      <c r="B322" s="132"/>
      <c r="C322" s="238">
        <v>9.58</v>
      </c>
      <c r="D322" s="8" t="s">
        <v>315</v>
      </c>
      <c r="E322" s="9" t="s">
        <v>20</v>
      </c>
      <c r="F322" s="169">
        <v>1</v>
      </c>
      <c r="G322" s="10">
        <v>187436266</v>
      </c>
      <c r="H322" s="11">
        <f t="shared" si="59"/>
        <v>187436266</v>
      </c>
      <c r="I322" s="133"/>
      <c r="J322" s="36" t="s">
        <v>20</v>
      </c>
      <c r="K322" s="169">
        <v>1</v>
      </c>
      <c r="L322" s="11">
        <f t="shared" si="56"/>
        <v>187436266</v>
      </c>
      <c r="O322" s="36" t="s">
        <v>20</v>
      </c>
      <c r="P322" s="169">
        <v>1</v>
      </c>
      <c r="Q322" s="11">
        <f t="shared" si="57"/>
        <v>187436266</v>
      </c>
      <c r="S322" s="36" t="s">
        <v>20</v>
      </c>
      <c r="T322" s="169">
        <v>1</v>
      </c>
      <c r="U322" s="11">
        <f t="shared" si="58"/>
        <v>187436266</v>
      </c>
    </row>
    <row r="323" spans="1:21" ht="27.6" x14ac:dyDescent="0.25">
      <c r="A323" s="131"/>
      <c r="B323" s="132"/>
      <c r="C323" s="237">
        <v>9.59</v>
      </c>
      <c r="D323" s="8" t="s">
        <v>316</v>
      </c>
      <c r="E323" s="9" t="s">
        <v>20</v>
      </c>
      <c r="F323" s="169">
        <v>6</v>
      </c>
      <c r="G323" s="10">
        <v>282147</v>
      </c>
      <c r="H323" s="11">
        <f t="shared" si="59"/>
        <v>1692882</v>
      </c>
      <c r="I323" s="133"/>
      <c r="J323" s="36" t="s">
        <v>20</v>
      </c>
      <c r="K323" s="169">
        <v>6</v>
      </c>
      <c r="L323" s="11">
        <f t="shared" si="56"/>
        <v>1692882</v>
      </c>
      <c r="O323" s="36" t="s">
        <v>20</v>
      </c>
      <c r="P323" s="169">
        <v>3</v>
      </c>
      <c r="Q323" s="11">
        <f t="shared" si="57"/>
        <v>846441</v>
      </c>
      <c r="S323" s="36" t="s">
        <v>20</v>
      </c>
      <c r="T323" s="169">
        <v>3</v>
      </c>
      <c r="U323" s="11">
        <f t="shared" si="58"/>
        <v>846441</v>
      </c>
    </row>
    <row r="324" spans="1:21" ht="15.6" x14ac:dyDescent="0.25">
      <c r="A324" s="131"/>
      <c r="B324" s="132"/>
      <c r="C324" s="238">
        <v>9.6</v>
      </c>
      <c r="D324" s="8" t="s">
        <v>317</v>
      </c>
      <c r="E324" s="9" t="s">
        <v>9</v>
      </c>
      <c r="F324" s="169">
        <v>1</v>
      </c>
      <c r="G324" s="10">
        <v>7969731</v>
      </c>
      <c r="H324" s="11">
        <f t="shared" si="59"/>
        <v>7969731</v>
      </c>
      <c r="I324" s="133"/>
      <c r="J324" s="36" t="s">
        <v>9</v>
      </c>
      <c r="K324" s="169">
        <v>1</v>
      </c>
      <c r="L324" s="11">
        <f t="shared" si="56"/>
        <v>7969731</v>
      </c>
      <c r="O324" s="36" t="s">
        <v>9</v>
      </c>
      <c r="P324" s="169">
        <v>0</v>
      </c>
      <c r="Q324" s="11">
        <f t="shared" si="57"/>
        <v>0</v>
      </c>
      <c r="S324" s="36" t="s">
        <v>9</v>
      </c>
      <c r="T324" s="169">
        <v>0</v>
      </c>
      <c r="U324" s="11">
        <f t="shared" si="58"/>
        <v>0</v>
      </c>
    </row>
    <row r="325" spans="1:21" ht="96.6" x14ac:dyDescent="0.25">
      <c r="A325" s="131"/>
      <c r="B325" s="132"/>
      <c r="C325" s="237">
        <v>9.61</v>
      </c>
      <c r="D325" s="8" t="s">
        <v>318</v>
      </c>
      <c r="E325" s="9" t="s">
        <v>9</v>
      </c>
      <c r="F325" s="169">
        <v>1</v>
      </c>
      <c r="G325" s="10">
        <v>16314506</v>
      </c>
      <c r="H325" s="11">
        <f t="shared" si="59"/>
        <v>16314506</v>
      </c>
      <c r="I325" s="133"/>
      <c r="J325" s="36" t="s">
        <v>9</v>
      </c>
      <c r="K325" s="169">
        <v>1</v>
      </c>
      <c r="L325" s="11">
        <f t="shared" si="56"/>
        <v>16314506</v>
      </c>
      <c r="O325" s="36" t="s">
        <v>9</v>
      </c>
      <c r="P325" s="169">
        <v>1</v>
      </c>
      <c r="Q325" s="11">
        <f t="shared" si="57"/>
        <v>16314506</v>
      </c>
      <c r="S325" s="36" t="s">
        <v>9</v>
      </c>
      <c r="T325" s="169">
        <v>1</v>
      </c>
      <c r="U325" s="11">
        <f t="shared" si="58"/>
        <v>16314506</v>
      </c>
    </row>
    <row r="326" spans="1:21" ht="41.4" x14ac:dyDescent="0.25">
      <c r="A326" s="131"/>
      <c r="B326" s="132"/>
      <c r="C326" s="238">
        <v>9.6199999999999992</v>
      </c>
      <c r="D326" s="8" t="s">
        <v>319</v>
      </c>
      <c r="E326" s="9" t="s">
        <v>7</v>
      </c>
      <c r="F326" s="169">
        <v>85</v>
      </c>
      <c r="G326" s="10">
        <v>389401</v>
      </c>
      <c r="H326" s="11">
        <f t="shared" si="59"/>
        <v>33099085</v>
      </c>
      <c r="I326" s="133"/>
      <c r="J326" s="36" t="s">
        <v>7</v>
      </c>
      <c r="K326" s="169">
        <v>85</v>
      </c>
      <c r="L326" s="11">
        <f t="shared" si="56"/>
        <v>33099085</v>
      </c>
      <c r="O326" s="36" t="s">
        <v>7</v>
      </c>
      <c r="P326" s="169">
        <v>78</v>
      </c>
      <c r="Q326" s="11">
        <f t="shared" si="57"/>
        <v>30373278</v>
      </c>
      <c r="S326" s="36" t="s">
        <v>7</v>
      </c>
      <c r="T326" s="169">
        <v>78</v>
      </c>
      <c r="U326" s="11">
        <f t="shared" si="58"/>
        <v>30373278</v>
      </c>
    </row>
    <row r="327" spans="1:21" ht="15.6" x14ac:dyDescent="0.25">
      <c r="A327" s="131"/>
      <c r="B327" s="132"/>
      <c r="C327" s="237">
        <v>9.6300000000000008</v>
      </c>
      <c r="D327" s="8" t="s">
        <v>320</v>
      </c>
      <c r="E327" s="9" t="s">
        <v>7</v>
      </c>
      <c r="F327" s="169">
        <v>60</v>
      </c>
      <c r="G327" s="10">
        <v>105747</v>
      </c>
      <c r="H327" s="11">
        <f t="shared" si="59"/>
        <v>6344820</v>
      </c>
      <c r="I327" s="133"/>
      <c r="J327" s="36" t="s">
        <v>7</v>
      </c>
      <c r="K327" s="169">
        <v>60</v>
      </c>
      <c r="L327" s="11">
        <f t="shared" si="56"/>
        <v>6344820</v>
      </c>
      <c r="O327" s="36" t="s">
        <v>7</v>
      </c>
      <c r="P327" s="169">
        <v>148</v>
      </c>
      <c r="Q327" s="11">
        <f t="shared" si="57"/>
        <v>15650556</v>
      </c>
      <c r="S327" s="36" t="s">
        <v>7</v>
      </c>
      <c r="T327" s="169">
        <v>148</v>
      </c>
      <c r="U327" s="11">
        <f t="shared" si="58"/>
        <v>15650556</v>
      </c>
    </row>
    <row r="328" spans="1:21" ht="15.6" x14ac:dyDescent="0.25">
      <c r="A328" s="131"/>
      <c r="B328" s="132"/>
      <c r="C328" s="238">
        <v>9.64</v>
      </c>
      <c r="D328" s="8" t="s">
        <v>321</v>
      </c>
      <c r="E328" s="9" t="s">
        <v>7</v>
      </c>
      <c r="F328" s="169">
        <v>6</v>
      </c>
      <c r="G328" s="10">
        <v>391450</v>
      </c>
      <c r="H328" s="11">
        <f t="shared" si="59"/>
        <v>2348700</v>
      </c>
      <c r="I328" s="133"/>
      <c r="J328" s="36" t="s">
        <v>7</v>
      </c>
      <c r="K328" s="169">
        <v>6</v>
      </c>
      <c r="L328" s="11">
        <f t="shared" si="56"/>
        <v>2348700</v>
      </c>
      <c r="O328" s="36" t="s">
        <v>7</v>
      </c>
      <c r="P328" s="169">
        <v>6</v>
      </c>
      <c r="Q328" s="11">
        <f t="shared" si="57"/>
        <v>2348700</v>
      </c>
      <c r="S328" s="36" t="s">
        <v>7</v>
      </c>
      <c r="T328" s="169">
        <v>6</v>
      </c>
      <c r="U328" s="11">
        <f t="shared" si="58"/>
        <v>2348700</v>
      </c>
    </row>
    <row r="329" spans="1:21" ht="27.6" x14ac:dyDescent="0.25">
      <c r="A329" s="131"/>
      <c r="B329" s="132"/>
      <c r="C329" s="237">
        <v>9.65</v>
      </c>
      <c r="D329" s="8" t="s">
        <v>322</v>
      </c>
      <c r="E329" s="9" t="s">
        <v>20</v>
      </c>
      <c r="F329" s="169">
        <v>1</v>
      </c>
      <c r="G329" s="10">
        <v>809225</v>
      </c>
      <c r="H329" s="11">
        <f t="shared" si="59"/>
        <v>809225</v>
      </c>
      <c r="I329" s="133"/>
      <c r="J329" s="36" t="s">
        <v>20</v>
      </c>
      <c r="K329" s="169">
        <v>1</v>
      </c>
      <c r="L329" s="11">
        <f t="shared" si="56"/>
        <v>809225</v>
      </c>
      <c r="O329" s="36" t="s">
        <v>20</v>
      </c>
      <c r="P329" s="169">
        <v>0</v>
      </c>
      <c r="Q329" s="11">
        <f t="shared" si="57"/>
        <v>0</v>
      </c>
      <c r="S329" s="36" t="s">
        <v>20</v>
      </c>
      <c r="T329" s="169">
        <v>0</v>
      </c>
      <c r="U329" s="11">
        <f t="shared" si="58"/>
        <v>0</v>
      </c>
    </row>
    <row r="330" spans="1:21" ht="41.4" x14ac:dyDescent="0.25">
      <c r="A330" s="131"/>
      <c r="B330" s="132"/>
      <c r="C330" s="238">
        <v>9.66</v>
      </c>
      <c r="D330" s="8" t="s">
        <v>323</v>
      </c>
      <c r="E330" s="9" t="s">
        <v>9</v>
      </c>
      <c r="F330" s="169">
        <v>1</v>
      </c>
      <c r="G330" s="10">
        <v>34379772</v>
      </c>
      <c r="H330" s="11">
        <f t="shared" si="59"/>
        <v>34379772</v>
      </c>
      <c r="I330" s="133"/>
      <c r="J330" s="36" t="s">
        <v>9</v>
      </c>
      <c r="K330" s="169">
        <v>1</v>
      </c>
      <c r="L330" s="11">
        <f t="shared" si="56"/>
        <v>34379772</v>
      </c>
      <c r="O330" s="36" t="s">
        <v>9</v>
      </c>
      <c r="P330" s="169">
        <v>1</v>
      </c>
      <c r="Q330" s="11">
        <f t="shared" si="57"/>
        <v>34379772</v>
      </c>
      <c r="S330" s="36" t="s">
        <v>9</v>
      </c>
      <c r="T330" s="169">
        <v>1</v>
      </c>
      <c r="U330" s="11">
        <f t="shared" si="58"/>
        <v>34379772</v>
      </c>
    </row>
    <row r="331" spans="1:21" ht="15.6" x14ac:dyDescent="0.25">
      <c r="A331" s="131"/>
      <c r="B331" s="132"/>
      <c r="C331" s="237">
        <v>9.67</v>
      </c>
      <c r="D331" s="8" t="s">
        <v>324</v>
      </c>
      <c r="E331" s="9" t="s">
        <v>9</v>
      </c>
      <c r="F331" s="169">
        <v>1</v>
      </c>
      <c r="G331" s="10">
        <v>6531861</v>
      </c>
      <c r="H331" s="11">
        <f t="shared" si="59"/>
        <v>6531861</v>
      </c>
      <c r="I331" s="133"/>
      <c r="J331" s="36" t="s">
        <v>9</v>
      </c>
      <c r="K331" s="169">
        <v>1</v>
      </c>
      <c r="L331" s="11">
        <f t="shared" si="56"/>
        <v>6531861</v>
      </c>
      <c r="O331" s="36" t="s">
        <v>9</v>
      </c>
      <c r="P331" s="169">
        <v>1</v>
      </c>
      <c r="Q331" s="11">
        <f t="shared" si="57"/>
        <v>6531861</v>
      </c>
      <c r="S331" s="36" t="s">
        <v>9</v>
      </c>
      <c r="T331" s="169">
        <v>1</v>
      </c>
      <c r="U331" s="11">
        <f t="shared" si="58"/>
        <v>6531861</v>
      </c>
    </row>
    <row r="332" spans="1:21" ht="15.6" x14ac:dyDescent="0.25">
      <c r="A332" s="131"/>
      <c r="B332" s="132"/>
      <c r="C332" s="238">
        <v>9.68</v>
      </c>
      <c r="D332" s="8" t="s">
        <v>325</v>
      </c>
      <c r="E332" s="9" t="s">
        <v>9</v>
      </c>
      <c r="F332" s="169">
        <v>1</v>
      </c>
      <c r="G332" s="10">
        <v>17144080</v>
      </c>
      <c r="H332" s="11">
        <f t="shared" si="59"/>
        <v>17144080</v>
      </c>
      <c r="I332" s="133"/>
      <c r="J332" s="36" t="s">
        <v>9</v>
      </c>
      <c r="K332" s="169">
        <v>1</v>
      </c>
      <c r="L332" s="11">
        <f t="shared" si="56"/>
        <v>17144080</v>
      </c>
      <c r="O332" s="36" t="s">
        <v>9</v>
      </c>
      <c r="P332" s="169">
        <v>1</v>
      </c>
      <c r="Q332" s="11">
        <f t="shared" si="57"/>
        <v>17144080</v>
      </c>
      <c r="S332" s="36" t="s">
        <v>9</v>
      </c>
      <c r="T332" s="169">
        <v>1</v>
      </c>
      <c r="U332" s="11">
        <f t="shared" si="58"/>
        <v>17144080</v>
      </c>
    </row>
    <row r="333" spans="1:21" ht="16.2" thickBot="1" x14ac:dyDescent="0.3">
      <c r="A333" s="131"/>
      <c r="B333" s="132"/>
      <c r="C333" s="237">
        <v>9.69</v>
      </c>
      <c r="D333" s="8" t="s">
        <v>326</v>
      </c>
      <c r="E333" s="9" t="s">
        <v>9</v>
      </c>
      <c r="F333" s="169">
        <v>1</v>
      </c>
      <c r="G333" s="10">
        <v>14529309</v>
      </c>
      <c r="H333" s="11">
        <f t="shared" si="59"/>
        <v>14529309</v>
      </c>
      <c r="I333" s="133"/>
      <c r="J333" s="36" t="s">
        <v>9</v>
      </c>
      <c r="K333" s="169">
        <v>1</v>
      </c>
      <c r="L333" s="11">
        <f t="shared" si="56"/>
        <v>14529309</v>
      </c>
      <c r="O333" s="36" t="s">
        <v>9</v>
      </c>
      <c r="P333" s="169">
        <v>1</v>
      </c>
      <c r="Q333" s="11">
        <f t="shared" si="57"/>
        <v>14529309</v>
      </c>
      <c r="S333" s="36" t="s">
        <v>9</v>
      </c>
      <c r="T333" s="169">
        <v>1</v>
      </c>
      <c r="U333" s="11">
        <f t="shared" si="58"/>
        <v>14529309</v>
      </c>
    </row>
    <row r="334" spans="1:21" ht="16.2" thickBot="1" x14ac:dyDescent="0.3">
      <c r="A334" s="131"/>
      <c r="B334" s="132"/>
      <c r="C334" s="17" t="s">
        <v>327</v>
      </c>
      <c r="D334" s="20"/>
      <c r="E334" s="20"/>
      <c r="F334" s="172"/>
      <c r="G334" s="20"/>
      <c r="H334" s="21"/>
      <c r="I334" s="133"/>
      <c r="J334" s="17"/>
      <c r="K334" s="172"/>
      <c r="L334" s="21"/>
      <c r="O334" s="17"/>
      <c r="P334" s="172"/>
      <c r="Q334" s="21"/>
      <c r="S334" s="17"/>
      <c r="T334" s="172"/>
      <c r="U334" s="21"/>
    </row>
    <row r="335" spans="1:21" ht="27.6" x14ac:dyDescent="0.25">
      <c r="A335" s="131"/>
      <c r="B335" s="132"/>
      <c r="C335" s="238">
        <v>9.6999999999999993</v>
      </c>
      <c r="D335" s="8" t="s">
        <v>328</v>
      </c>
      <c r="E335" s="9" t="s">
        <v>9</v>
      </c>
      <c r="F335" s="169">
        <v>1</v>
      </c>
      <c r="G335" s="10">
        <v>2293071</v>
      </c>
      <c r="H335" s="11">
        <f>F335*G335</f>
        <v>2293071</v>
      </c>
      <c r="I335" s="133"/>
      <c r="J335" s="36" t="s">
        <v>9</v>
      </c>
      <c r="K335" s="169">
        <v>1</v>
      </c>
      <c r="L335" s="11">
        <f>+K335*G335</f>
        <v>2293071</v>
      </c>
      <c r="O335" s="36" t="s">
        <v>9</v>
      </c>
      <c r="P335" s="169">
        <v>1</v>
      </c>
      <c r="Q335" s="11">
        <f>+P335*G335</f>
        <v>2293071</v>
      </c>
      <c r="S335" s="36" t="s">
        <v>9</v>
      </c>
      <c r="T335" s="169">
        <v>1</v>
      </c>
      <c r="U335" s="11">
        <f>+T335*G335</f>
        <v>2293071</v>
      </c>
    </row>
    <row r="336" spans="1:21" ht="27.6" x14ac:dyDescent="0.25">
      <c r="A336" s="131"/>
      <c r="B336" s="132"/>
      <c r="C336" s="238">
        <v>9.7100000000000009</v>
      </c>
      <c r="D336" s="8" t="s">
        <v>329</v>
      </c>
      <c r="E336" s="9" t="s">
        <v>9</v>
      </c>
      <c r="F336" s="169">
        <v>1</v>
      </c>
      <c r="G336" s="10">
        <v>1795480</v>
      </c>
      <c r="H336" s="11">
        <f>F336*G336</f>
        <v>1795480</v>
      </c>
      <c r="I336" s="133"/>
      <c r="J336" s="36" t="s">
        <v>9</v>
      </c>
      <c r="K336" s="169">
        <v>1</v>
      </c>
      <c r="L336" s="11">
        <f>+K336*G336</f>
        <v>1795480</v>
      </c>
      <c r="O336" s="36" t="s">
        <v>9</v>
      </c>
      <c r="P336" s="169">
        <v>1</v>
      </c>
      <c r="Q336" s="11">
        <f>+P336*G336</f>
        <v>1795480</v>
      </c>
      <c r="S336" s="36" t="s">
        <v>9</v>
      </c>
      <c r="T336" s="169">
        <v>1</v>
      </c>
      <c r="U336" s="11">
        <f>+T336*G336</f>
        <v>1795480</v>
      </c>
    </row>
    <row r="337" spans="1:21" ht="16.2" thickBot="1" x14ac:dyDescent="0.3">
      <c r="A337" s="131"/>
      <c r="B337" s="132"/>
      <c r="C337" s="15" t="s">
        <v>34</v>
      </c>
      <c r="D337" s="137"/>
      <c r="E337" s="137"/>
      <c r="F337" s="169"/>
      <c r="G337" s="137"/>
      <c r="H337" s="16">
        <f>SUM(H261:H336)</f>
        <v>897182061</v>
      </c>
      <c r="I337" s="133"/>
      <c r="J337" s="138"/>
      <c r="K337" s="169"/>
      <c r="L337" s="16">
        <f>SUM(L261:L336)</f>
        <v>897182061</v>
      </c>
      <c r="O337" s="138"/>
      <c r="P337" s="169"/>
      <c r="Q337" s="16">
        <f>SUM(Q261:Q336)</f>
        <v>768237833</v>
      </c>
      <c r="S337" s="138"/>
      <c r="T337" s="169"/>
      <c r="U337" s="16">
        <f>SUM(U261:U336)</f>
        <v>768237833</v>
      </c>
    </row>
    <row r="338" spans="1:21" ht="16.2" thickBot="1" x14ac:dyDescent="0.3">
      <c r="A338" s="131"/>
      <c r="B338" s="132"/>
      <c r="C338" s="4" t="s">
        <v>330</v>
      </c>
      <c r="D338" s="5"/>
      <c r="E338" s="5"/>
      <c r="F338" s="168"/>
      <c r="G338" s="5"/>
      <c r="H338" s="6"/>
      <c r="I338" s="133"/>
      <c r="J338" s="4"/>
      <c r="K338" s="168"/>
      <c r="L338" s="6"/>
      <c r="O338" s="4"/>
      <c r="P338" s="168"/>
      <c r="Q338" s="6"/>
      <c r="S338" s="4"/>
      <c r="T338" s="168"/>
      <c r="U338" s="6"/>
    </row>
    <row r="339" spans="1:21" ht="15.6" x14ac:dyDescent="0.25">
      <c r="A339" s="131"/>
      <c r="B339" s="132"/>
      <c r="C339" s="239">
        <v>10.1</v>
      </c>
      <c r="D339" s="8" t="s">
        <v>331</v>
      </c>
      <c r="E339" s="9" t="s">
        <v>173</v>
      </c>
      <c r="F339" s="169">
        <v>6</v>
      </c>
      <c r="G339" s="10">
        <v>302264</v>
      </c>
      <c r="H339" s="11">
        <f>F339*G339</f>
        <v>1813584</v>
      </c>
      <c r="I339" s="133"/>
      <c r="J339" s="36" t="s">
        <v>173</v>
      </c>
      <c r="K339" s="169">
        <v>6</v>
      </c>
      <c r="L339" s="11">
        <f>+K339*G339</f>
        <v>1813584</v>
      </c>
      <c r="O339" s="36" t="s">
        <v>173</v>
      </c>
      <c r="P339" s="169">
        <v>6</v>
      </c>
      <c r="Q339" s="11">
        <f>+P339*G339</f>
        <v>1813584</v>
      </c>
      <c r="S339" s="36" t="s">
        <v>173</v>
      </c>
      <c r="T339" s="169">
        <v>6</v>
      </c>
      <c r="U339" s="11">
        <f>+T339*G339</f>
        <v>1813584</v>
      </c>
    </row>
    <row r="340" spans="1:21" ht="16.2" thickBot="1" x14ac:dyDescent="0.3">
      <c r="A340" s="131"/>
      <c r="B340" s="132"/>
      <c r="C340" s="239">
        <v>10.199999999999999</v>
      </c>
      <c r="D340" s="8" t="s">
        <v>332</v>
      </c>
      <c r="E340" s="9" t="s">
        <v>173</v>
      </c>
      <c r="F340" s="169">
        <v>1</v>
      </c>
      <c r="G340" s="10">
        <v>317249</v>
      </c>
      <c r="H340" s="11">
        <f t="shared" ref="H340:H347" si="60">F340*G340</f>
        <v>317249</v>
      </c>
      <c r="I340" s="133"/>
      <c r="J340" s="36" t="s">
        <v>173</v>
      </c>
      <c r="K340" s="169">
        <v>1</v>
      </c>
      <c r="L340" s="11">
        <f>+K340*G340</f>
        <v>317249</v>
      </c>
      <c r="O340" s="36" t="s">
        <v>173</v>
      </c>
      <c r="P340" s="169">
        <v>1</v>
      </c>
      <c r="Q340" s="11">
        <f>+P340*G340</f>
        <v>317249</v>
      </c>
      <c r="S340" s="36" t="s">
        <v>173</v>
      </c>
      <c r="T340" s="169">
        <v>1</v>
      </c>
      <c r="U340" s="11">
        <f>+T340*G340</f>
        <v>317249</v>
      </c>
    </row>
    <row r="341" spans="1:21" ht="16.2" thickBot="1" x14ac:dyDescent="0.3">
      <c r="A341" s="131"/>
      <c r="B341" s="132"/>
      <c r="C341" s="17" t="s">
        <v>333</v>
      </c>
      <c r="D341" s="20"/>
      <c r="E341" s="20"/>
      <c r="F341" s="172"/>
      <c r="G341" s="20"/>
      <c r="H341" s="21"/>
      <c r="I341" s="133"/>
      <c r="J341" s="17"/>
      <c r="K341" s="172"/>
      <c r="L341" s="21"/>
      <c r="O341" s="17"/>
      <c r="P341" s="172"/>
      <c r="Q341" s="21"/>
      <c r="S341" s="17"/>
      <c r="T341" s="172"/>
      <c r="U341" s="21"/>
    </row>
    <row r="342" spans="1:21" ht="15.6" x14ac:dyDescent="0.25">
      <c r="A342" s="131"/>
      <c r="B342" s="132"/>
      <c r="C342" s="239">
        <v>10.3</v>
      </c>
      <c r="D342" s="8" t="s">
        <v>334</v>
      </c>
      <c r="E342" s="9" t="s">
        <v>7</v>
      </c>
      <c r="F342" s="179">
        <v>48</v>
      </c>
      <c r="G342" s="10">
        <v>120996</v>
      </c>
      <c r="H342" s="11">
        <f t="shared" si="60"/>
        <v>5807808</v>
      </c>
      <c r="I342" s="133"/>
      <c r="J342" s="36" t="s">
        <v>7</v>
      </c>
      <c r="K342" s="169">
        <v>48</v>
      </c>
      <c r="L342" s="11">
        <f>+K342*G342</f>
        <v>5807808</v>
      </c>
      <c r="O342" s="36" t="s">
        <v>7</v>
      </c>
      <c r="P342" s="169">
        <v>48</v>
      </c>
      <c r="Q342" s="11">
        <f>+P342*G342</f>
        <v>5807808</v>
      </c>
      <c r="S342" s="36" t="s">
        <v>7</v>
      </c>
      <c r="T342" s="169">
        <v>48</v>
      </c>
      <c r="U342" s="11">
        <f>+T342*G342</f>
        <v>5807808</v>
      </c>
    </row>
    <row r="343" spans="1:21" ht="15.6" x14ac:dyDescent="0.25">
      <c r="A343" s="131"/>
      <c r="B343" s="132"/>
      <c r="C343" s="239">
        <v>10.4</v>
      </c>
      <c r="D343" s="8" t="s">
        <v>335</v>
      </c>
      <c r="E343" s="9" t="s">
        <v>7</v>
      </c>
      <c r="F343" s="169">
        <v>78</v>
      </c>
      <c r="G343" s="10">
        <v>155701</v>
      </c>
      <c r="H343" s="11">
        <f t="shared" si="60"/>
        <v>12144678</v>
      </c>
      <c r="I343" s="133"/>
      <c r="J343" s="36" t="s">
        <v>7</v>
      </c>
      <c r="K343" s="169">
        <v>78</v>
      </c>
      <c r="L343" s="11">
        <f>+K343*G343</f>
        <v>12144678</v>
      </c>
      <c r="O343" s="36" t="s">
        <v>7</v>
      </c>
      <c r="P343" s="169">
        <v>78</v>
      </c>
      <c r="Q343" s="11">
        <f>+P343*G343</f>
        <v>12144678</v>
      </c>
      <c r="S343" s="36" t="s">
        <v>7</v>
      </c>
      <c r="T343" s="169">
        <v>78</v>
      </c>
      <c r="U343" s="11">
        <f>+T343*G343</f>
        <v>12144678</v>
      </c>
    </row>
    <row r="344" spans="1:21" ht="16.2" thickBot="1" x14ac:dyDescent="0.3">
      <c r="A344" s="131"/>
      <c r="B344" s="132"/>
      <c r="C344" s="239">
        <v>10.5</v>
      </c>
      <c r="D344" s="8" t="s">
        <v>336</v>
      </c>
      <c r="E344" s="9" t="s">
        <v>7</v>
      </c>
      <c r="F344" s="179">
        <v>64</v>
      </c>
      <c r="G344" s="10">
        <v>216664</v>
      </c>
      <c r="H344" s="11">
        <f t="shared" si="60"/>
        <v>13866496</v>
      </c>
      <c r="I344" s="133"/>
      <c r="J344" s="36" t="s">
        <v>7</v>
      </c>
      <c r="K344" s="169">
        <v>64</v>
      </c>
      <c r="L344" s="11">
        <f>+K344*G344</f>
        <v>13866496</v>
      </c>
      <c r="O344" s="36" t="s">
        <v>7</v>
      </c>
      <c r="P344" s="169">
        <v>64</v>
      </c>
      <c r="Q344" s="11">
        <f>+P344*G344</f>
        <v>13866496</v>
      </c>
      <c r="S344" s="36" t="s">
        <v>7</v>
      </c>
      <c r="T344" s="169">
        <v>64</v>
      </c>
      <c r="U344" s="11">
        <f>+T344*G344</f>
        <v>13866496</v>
      </c>
    </row>
    <row r="345" spans="1:21" ht="16.2" thickBot="1" x14ac:dyDescent="0.3">
      <c r="A345" s="131"/>
      <c r="B345" s="132"/>
      <c r="C345" s="17" t="s">
        <v>337</v>
      </c>
      <c r="D345" s="20"/>
      <c r="E345" s="20"/>
      <c r="F345" s="172"/>
      <c r="G345" s="20"/>
      <c r="H345" s="21"/>
      <c r="I345" s="133"/>
      <c r="J345" s="17"/>
      <c r="K345" s="172"/>
      <c r="L345" s="21"/>
      <c r="O345" s="17"/>
      <c r="P345" s="172"/>
      <c r="Q345" s="21"/>
      <c r="S345" s="17"/>
      <c r="T345" s="172"/>
      <c r="U345" s="21"/>
    </row>
    <row r="346" spans="1:21" ht="15.6" x14ac:dyDescent="0.25">
      <c r="A346" s="131"/>
      <c r="B346" s="132"/>
      <c r="C346" s="239">
        <v>10.6</v>
      </c>
      <c r="D346" s="8" t="s">
        <v>338</v>
      </c>
      <c r="E346" s="9" t="s">
        <v>20</v>
      </c>
      <c r="F346" s="169">
        <v>2</v>
      </c>
      <c r="G346" s="10">
        <v>155480</v>
      </c>
      <c r="H346" s="11">
        <f t="shared" ref="H346" si="61">F346*G346</f>
        <v>310960</v>
      </c>
      <c r="I346" s="133"/>
      <c r="J346" s="36" t="s">
        <v>20</v>
      </c>
      <c r="K346" s="169">
        <v>2</v>
      </c>
      <c r="L346" s="11">
        <f>+K346*G346</f>
        <v>310960</v>
      </c>
      <c r="O346" s="36" t="s">
        <v>20</v>
      </c>
      <c r="P346" s="169">
        <v>2</v>
      </c>
      <c r="Q346" s="11">
        <f>+P346*G346</f>
        <v>310960</v>
      </c>
      <c r="S346" s="36" t="s">
        <v>20</v>
      </c>
      <c r="T346" s="169">
        <v>2</v>
      </c>
      <c r="U346" s="11">
        <f>+T346*G346</f>
        <v>310960</v>
      </c>
    </row>
    <row r="347" spans="1:21" ht="15.6" x14ac:dyDescent="0.25">
      <c r="A347" s="131"/>
      <c r="B347" s="132"/>
      <c r="C347" s="239">
        <v>10.7</v>
      </c>
      <c r="D347" s="8" t="s">
        <v>339</v>
      </c>
      <c r="E347" s="9" t="s">
        <v>20</v>
      </c>
      <c r="F347" s="169">
        <v>6</v>
      </c>
      <c r="G347" s="10">
        <v>259363</v>
      </c>
      <c r="H347" s="11">
        <f t="shared" si="60"/>
        <v>1556178</v>
      </c>
      <c r="I347" s="133"/>
      <c r="J347" s="36" t="s">
        <v>20</v>
      </c>
      <c r="K347" s="169">
        <v>6</v>
      </c>
      <c r="L347" s="11">
        <f>+K347*G347</f>
        <v>1556178</v>
      </c>
      <c r="O347" s="36" t="s">
        <v>20</v>
      </c>
      <c r="P347" s="169">
        <v>6</v>
      </c>
      <c r="Q347" s="11">
        <f>+P347*G347</f>
        <v>1556178</v>
      </c>
      <c r="S347" s="36" t="s">
        <v>20</v>
      </c>
      <c r="T347" s="169">
        <v>6</v>
      </c>
      <c r="U347" s="11">
        <f>+T347*G347</f>
        <v>1556178</v>
      </c>
    </row>
    <row r="348" spans="1:21" ht="16.2" thickBot="1" x14ac:dyDescent="0.3">
      <c r="A348" s="131"/>
      <c r="B348" s="132"/>
      <c r="C348" s="15" t="s">
        <v>34</v>
      </c>
      <c r="D348" s="137"/>
      <c r="E348" s="137"/>
      <c r="F348" s="169"/>
      <c r="G348" s="137"/>
      <c r="H348" s="16">
        <f>SUM(H339:H347)</f>
        <v>35816953</v>
      </c>
      <c r="I348" s="133"/>
      <c r="J348" s="138"/>
      <c r="K348" s="169"/>
      <c r="L348" s="16">
        <f>SUM(L339:L347)</f>
        <v>35816953</v>
      </c>
      <c r="O348" s="138"/>
      <c r="P348" s="169"/>
      <c r="Q348" s="16">
        <f>SUM(Q339:Q347)</f>
        <v>35816953</v>
      </c>
      <c r="S348" s="138"/>
      <c r="T348" s="169"/>
      <c r="U348" s="16">
        <f>SUM(U339:U347)</f>
        <v>35816953</v>
      </c>
    </row>
    <row r="349" spans="1:21" ht="16.2" thickBot="1" x14ac:dyDescent="0.3">
      <c r="A349" s="131"/>
      <c r="B349" s="132"/>
      <c r="C349" s="4" t="s">
        <v>340</v>
      </c>
      <c r="D349" s="5"/>
      <c r="E349" s="5"/>
      <c r="F349" s="168"/>
      <c r="G349" s="5"/>
      <c r="H349" s="6"/>
      <c r="I349" s="133"/>
      <c r="J349" s="4"/>
      <c r="K349" s="168"/>
      <c r="L349" s="6"/>
      <c r="O349" s="4"/>
      <c r="P349" s="168"/>
      <c r="Q349" s="6"/>
      <c r="S349" s="4"/>
      <c r="T349" s="168"/>
      <c r="U349" s="6"/>
    </row>
    <row r="350" spans="1:21" ht="15.6" x14ac:dyDescent="0.25">
      <c r="A350" s="131"/>
      <c r="B350" s="132"/>
      <c r="C350" s="239">
        <v>11.1</v>
      </c>
      <c r="D350" s="8" t="s">
        <v>341</v>
      </c>
      <c r="E350" s="9" t="s">
        <v>20</v>
      </c>
      <c r="F350" s="169">
        <v>1</v>
      </c>
      <c r="G350" s="10">
        <v>1267053</v>
      </c>
      <c r="H350" s="11">
        <f>F350*G350</f>
        <v>1267053</v>
      </c>
      <c r="I350" s="133"/>
      <c r="J350" s="36" t="s">
        <v>20</v>
      </c>
      <c r="K350" s="169">
        <v>1</v>
      </c>
      <c r="L350" s="11">
        <f t="shared" ref="L350:L378" si="62">+K350*G350</f>
        <v>1267053</v>
      </c>
      <c r="O350" s="36" t="s">
        <v>20</v>
      </c>
      <c r="P350" s="169">
        <v>1</v>
      </c>
      <c r="Q350" s="11">
        <f t="shared" ref="Q350:Q378" si="63">+P350*G350</f>
        <v>1267053</v>
      </c>
      <c r="S350" s="36" t="s">
        <v>20</v>
      </c>
      <c r="T350" s="169">
        <v>1</v>
      </c>
      <c r="U350" s="11">
        <f t="shared" ref="U350:U378" si="64">+T350*G350</f>
        <v>1267053</v>
      </c>
    </row>
    <row r="351" spans="1:21" ht="15.6" x14ac:dyDescent="0.25">
      <c r="A351" s="131"/>
      <c r="B351" s="132"/>
      <c r="C351" s="239">
        <v>11.2</v>
      </c>
      <c r="D351" s="8" t="s">
        <v>342</v>
      </c>
      <c r="E351" s="9" t="s">
        <v>20</v>
      </c>
      <c r="F351" s="169">
        <v>57</v>
      </c>
      <c r="G351" s="10">
        <v>234166</v>
      </c>
      <c r="H351" s="11">
        <f t="shared" ref="H351:H403" si="65">F351*G351</f>
        <v>13347462</v>
      </c>
      <c r="I351" s="133"/>
      <c r="J351" s="36" t="s">
        <v>20</v>
      </c>
      <c r="K351" s="169">
        <v>57</v>
      </c>
      <c r="L351" s="11">
        <f t="shared" si="62"/>
        <v>13347462</v>
      </c>
      <c r="O351" s="36" t="s">
        <v>20</v>
      </c>
      <c r="P351" s="169">
        <v>166</v>
      </c>
      <c r="Q351" s="11">
        <f t="shared" si="63"/>
        <v>38871556</v>
      </c>
      <c r="S351" s="36" t="s">
        <v>20</v>
      </c>
      <c r="T351" s="169">
        <v>166</v>
      </c>
      <c r="U351" s="11">
        <f t="shared" si="64"/>
        <v>38871556</v>
      </c>
    </row>
    <row r="352" spans="1:21" ht="15.6" x14ac:dyDescent="0.25">
      <c r="A352" s="131"/>
      <c r="B352" s="132"/>
      <c r="C352" s="239">
        <v>11.3</v>
      </c>
      <c r="D352" s="8" t="s">
        <v>343</v>
      </c>
      <c r="E352" s="9" t="s">
        <v>20</v>
      </c>
      <c r="F352" s="179">
        <v>9</v>
      </c>
      <c r="G352" s="10">
        <v>711248</v>
      </c>
      <c r="H352" s="11">
        <f t="shared" si="65"/>
        <v>6401232</v>
      </c>
      <c r="I352" s="133"/>
      <c r="J352" s="36" t="s">
        <v>20</v>
      </c>
      <c r="K352" s="169">
        <v>9</v>
      </c>
      <c r="L352" s="11">
        <f t="shared" si="62"/>
        <v>6401232</v>
      </c>
      <c r="O352" s="36" t="s">
        <v>20</v>
      </c>
      <c r="P352" s="169">
        <v>9</v>
      </c>
      <c r="Q352" s="11">
        <f t="shared" si="63"/>
        <v>6401232</v>
      </c>
      <c r="S352" s="36" t="s">
        <v>20</v>
      </c>
      <c r="T352" s="169">
        <v>9</v>
      </c>
      <c r="U352" s="11">
        <f t="shared" si="64"/>
        <v>6401232</v>
      </c>
    </row>
    <row r="353" spans="1:21" ht="15.6" x14ac:dyDescent="0.25">
      <c r="A353" s="131"/>
      <c r="B353" s="132"/>
      <c r="C353" s="239">
        <v>11.4</v>
      </c>
      <c r="D353" s="8" t="s">
        <v>344</v>
      </c>
      <c r="E353" s="9" t="s">
        <v>20</v>
      </c>
      <c r="F353" s="169">
        <v>30</v>
      </c>
      <c r="G353" s="10">
        <v>78639</v>
      </c>
      <c r="H353" s="11">
        <f t="shared" si="65"/>
        <v>2359170</v>
      </c>
      <c r="I353" s="133"/>
      <c r="J353" s="36" t="s">
        <v>20</v>
      </c>
      <c r="K353" s="169">
        <v>30</v>
      </c>
      <c r="L353" s="11">
        <f t="shared" si="62"/>
        <v>2359170</v>
      </c>
      <c r="O353" s="36" t="s">
        <v>20</v>
      </c>
      <c r="P353" s="169">
        <v>30</v>
      </c>
      <c r="Q353" s="11">
        <f t="shared" si="63"/>
        <v>2359170</v>
      </c>
      <c r="S353" s="36" t="s">
        <v>20</v>
      </c>
      <c r="T353" s="169">
        <v>30</v>
      </c>
      <c r="U353" s="11">
        <f t="shared" si="64"/>
        <v>2359170</v>
      </c>
    </row>
    <row r="354" spans="1:21" ht="15.6" x14ac:dyDescent="0.25">
      <c r="A354" s="131"/>
      <c r="B354" s="132"/>
      <c r="C354" s="239">
        <v>11.5</v>
      </c>
      <c r="D354" s="8" t="s">
        <v>345</v>
      </c>
      <c r="E354" s="9" t="s">
        <v>20</v>
      </c>
      <c r="F354" s="179">
        <v>14</v>
      </c>
      <c r="G354" s="10">
        <v>102241</v>
      </c>
      <c r="H354" s="11">
        <f t="shared" si="65"/>
        <v>1431374</v>
      </c>
      <c r="I354" s="133"/>
      <c r="J354" s="36" t="s">
        <v>20</v>
      </c>
      <c r="K354" s="169">
        <v>14</v>
      </c>
      <c r="L354" s="11">
        <f t="shared" si="62"/>
        <v>1431374</v>
      </c>
      <c r="O354" s="36" t="s">
        <v>20</v>
      </c>
      <c r="P354" s="169">
        <v>14</v>
      </c>
      <c r="Q354" s="11">
        <f t="shared" si="63"/>
        <v>1431374</v>
      </c>
      <c r="S354" s="36" t="s">
        <v>20</v>
      </c>
      <c r="T354" s="169">
        <v>14</v>
      </c>
      <c r="U354" s="11">
        <f t="shared" si="64"/>
        <v>1431374</v>
      </c>
    </row>
    <row r="355" spans="1:21" ht="15.6" x14ac:dyDescent="0.25">
      <c r="A355" s="131"/>
      <c r="B355" s="132"/>
      <c r="C355" s="239">
        <v>11.6</v>
      </c>
      <c r="D355" s="8" t="s">
        <v>346</v>
      </c>
      <c r="E355" s="9" t="s">
        <v>20</v>
      </c>
      <c r="F355" s="169">
        <v>42</v>
      </c>
      <c r="G355" s="10">
        <v>131499</v>
      </c>
      <c r="H355" s="11">
        <f t="shared" si="65"/>
        <v>5522958</v>
      </c>
      <c r="I355" s="133"/>
      <c r="J355" s="36" t="s">
        <v>20</v>
      </c>
      <c r="K355" s="169">
        <v>42</v>
      </c>
      <c r="L355" s="11">
        <f t="shared" si="62"/>
        <v>5522958</v>
      </c>
      <c r="O355" s="36" t="s">
        <v>20</v>
      </c>
      <c r="P355" s="169">
        <v>42</v>
      </c>
      <c r="Q355" s="11">
        <f t="shared" si="63"/>
        <v>5522958</v>
      </c>
      <c r="S355" s="36" t="s">
        <v>20</v>
      </c>
      <c r="T355" s="169">
        <v>42</v>
      </c>
      <c r="U355" s="11">
        <f t="shared" si="64"/>
        <v>5522958</v>
      </c>
    </row>
    <row r="356" spans="1:21" ht="15.6" x14ac:dyDescent="0.25">
      <c r="A356" s="131"/>
      <c r="B356" s="132"/>
      <c r="C356" s="239">
        <v>11.7</v>
      </c>
      <c r="D356" s="8" t="s">
        <v>347</v>
      </c>
      <c r="E356" s="9" t="s">
        <v>20</v>
      </c>
      <c r="F356" s="169">
        <v>16</v>
      </c>
      <c r="G356" s="10">
        <v>355572</v>
      </c>
      <c r="H356" s="11">
        <f t="shared" si="65"/>
        <v>5689152</v>
      </c>
      <c r="I356" s="133"/>
      <c r="J356" s="36" t="s">
        <v>20</v>
      </c>
      <c r="K356" s="169">
        <v>16</v>
      </c>
      <c r="L356" s="11">
        <f t="shared" si="62"/>
        <v>5689152</v>
      </c>
      <c r="O356" s="36" t="s">
        <v>20</v>
      </c>
      <c r="P356" s="169">
        <v>16</v>
      </c>
      <c r="Q356" s="11">
        <f t="shared" si="63"/>
        <v>5689152</v>
      </c>
      <c r="S356" s="36" t="s">
        <v>20</v>
      </c>
      <c r="T356" s="169">
        <v>16</v>
      </c>
      <c r="U356" s="11">
        <f t="shared" si="64"/>
        <v>5689152</v>
      </c>
    </row>
    <row r="357" spans="1:21" ht="15.6" x14ac:dyDescent="0.25">
      <c r="A357" s="131"/>
      <c r="B357" s="132"/>
      <c r="C357" s="239">
        <v>11.8</v>
      </c>
      <c r="D357" s="8" t="s">
        <v>348</v>
      </c>
      <c r="E357" s="9" t="s">
        <v>20</v>
      </c>
      <c r="F357" s="179">
        <v>12</v>
      </c>
      <c r="G357" s="10">
        <v>674952</v>
      </c>
      <c r="H357" s="11">
        <f t="shared" si="65"/>
        <v>8099424</v>
      </c>
      <c r="I357" s="133"/>
      <c r="J357" s="36" t="s">
        <v>20</v>
      </c>
      <c r="K357" s="169">
        <v>12</v>
      </c>
      <c r="L357" s="11">
        <f t="shared" si="62"/>
        <v>8099424</v>
      </c>
      <c r="O357" s="36" t="s">
        <v>20</v>
      </c>
      <c r="P357" s="169">
        <v>12</v>
      </c>
      <c r="Q357" s="11">
        <f t="shared" si="63"/>
        <v>8099424</v>
      </c>
      <c r="S357" s="36" t="s">
        <v>20</v>
      </c>
      <c r="T357" s="169">
        <v>12</v>
      </c>
      <c r="U357" s="11">
        <f t="shared" si="64"/>
        <v>8099424</v>
      </c>
    </row>
    <row r="358" spans="1:21" ht="15.6" x14ac:dyDescent="0.25">
      <c r="A358" s="131"/>
      <c r="B358" s="132"/>
      <c r="C358" s="239">
        <v>11.9</v>
      </c>
      <c r="D358" s="8" t="s">
        <v>349</v>
      </c>
      <c r="E358" s="9" t="s">
        <v>20</v>
      </c>
      <c r="F358" s="169">
        <v>34</v>
      </c>
      <c r="G358" s="10">
        <v>204415</v>
      </c>
      <c r="H358" s="11">
        <f t="shared" si="65"/>
        <v>6950110</v>
      </c>
      <c r="I358" s="133"/>
      <c r="J358" s="36" t="s">
        <v>20</v>
      </c>
      <c r="K358" s="169">
        <v>34</v>
      </c>
      <c r="L358" s="11">
        <f t="shared" si="62"/>
        <v>6950110</v>
      </c>
      <c r="O358" s="36" t="s">
        <v>20</v>
      </c>
      <c r="P358" s="169">
        <v>52</v>
      </c>
      <c r="Q358" s="11">
        <f t="shared" si="63"/>
        <v>10629580</v>
      </c>
      <c r="S358" s="36" t="s">
        <v>20</v>
      </c>
      <c r="T358" s="169">
        <v>52</v>
      </c>
      <c r="U358" s="11">
        <f t="shared" si="64"/>
        <v>10629580</v>
      </c>
    </row>
    <row r="359" spans="1:21" ht="15.6" x14ac:dyDescent="0.25">
      <c r="A359" s="131"/>
      <c r="B359" s="132"/>
      <c r="C359" s="238">
        <v>11.1</v>
      </c>
      <c r="D359" s="8" t="s">
        <v>350</v>
      </c>
      <c r="E359" s="9" t="s">
        <v>20</v>
      </c>
      <c r="F359" s="169">
        <v>12</v>
      </c>
      <c r="G359" s="10">
        <v>150515</v>
      </c>
      <c r="H359" s="11">
        <f t="shared" si="65"/>
        <v>1806180</v>
      </c>
      <c r="I359" s="133"/>
      <c r="J359" s="36" t="s">
        <v>20</v>
      </c>
      <c r="K359" s="169">
        <v>12</v>
      </c>
      <c r="L359" s="11">
        <f t="shared" si="62"/>
        <v>1806180</v>
      </c>
      <c r="O359" s="36" t="s">
        <v>20</v>
      </c>
      <c r="P359" s="169">
        <v>12</v>
      </c>
      <c r="Q359" s="11">
        <f t="shared" si="63"/>
        <v>1806180</v>
      </c>
      <c r="S359" s="36" t="s">
        <v>20</v>
      </c>
      <c r="T359" s="169">
        <v>12</v>
      </c>
      <c r="U359" s="11">
        <f t="shared" si="64"/>
        <v>1806180</v>
      </c>
    </row>
    <row r="360" spans="1:21" ht="15.6" x14ac:dyDescent="0.25">
      <c r="A360" s="131"/>
      <c r="B360" s="132"/>
      <c r="C360" s="238">
        <v>11.11</v>
      </c>
      <c r="D360" s="8" t="s">
        <v>351</v>
      </c>
      <c r="E360" s="9" t="s">
        <v>20</v>
      </c>
      <c r="F360" s="179">
        <v>24</v>
      </c>
      <c r="G360" s="10">
        <v>170516</v>
      </c>
      <c r="H360" s="11">
        <f t="shared" si="65"/>
        <v>4092384</v>
      </c>
      <c r="I360" s="133"/>
      <c r="J360" s="36" t="s">
        <v>20</v>
      </c>
      <c r="K360" s="169">
        <v>24</v>
      </c>
      <c r="L360" s="11">
        <f t="shared" si="62"/>
        <v>4092384</v>
      </c>
      <c r="O360" s="36" t="s">
        <v>20</v>
      </c>
      <c r="P360" s="169">
        <v>24</v>
      </c>
      <c r="Q360" s="11">
        <f t="shared" si="63"/>
        <v>4092384</v>
      </c>
      <c r="S360" s="36" t="s">
        <v>20</v>
      </c>
      <c r="T360" s="169">
        <v>24</v>
      </c>
      <c r="U360" s="11">
        <f t="shared" si="64"/>
        <v>4092384</v>
      </c>
    </row>
    <row r="361" spans="1:21" ht="15.6" x14ac:dyDescent="0.25">
      <c r="A361" s="131"/>
      <c r="B361" s="132"/>
      <c r="C361" s="238">
        <v>11.12</v>
      </c>
      <c r="D361" s="8" t="s">
        <v>352</v>
      </c>
      <c r="E361" s="9" t="s">
        <v>20</v>
      </c>
      <c r="F361" s="169">
        <v>22</v>
      </c>
      <c r="G361" s="10">
        <v>205187</v>
      </c>
      <c r="H361" s="11">
        <f t="shared" si="65"/>
        <v>4514114</v>
      </c>
      <c r="I361" s="133"/>
      <c r="J361" s="36" t="s">
        <v>20</v>
      </c>
      <c r="K361" s="169">
        <v>22</v>
      </c>
      <c r="L361" s="11">
        <f t="shared" si="62"/>
        <v>4514114</v>
      </c>
      <c r="O361" s="36" t="s">
        <v>20</v>
      </c>
      <c r="P361" s="169">
        <v>22</v>
      </c>
      <c r="Q361" s="11">
        <f t="shared" si="63"/>
        <v>4514114</v>
      </c>
      <c r="S361" s="36" t="s">
        <v>20</v>
      </c>
      <c r="T361" s="169">
        <v>22</v>
      </c>
      <c r="U361" s="11">
        <f t="shared" si="64"/>
        <v>4514114</v>
      </c>
    </row>
    <row r="362" spans="1:21" ht="15.6" x14ac:dyDescent="0.25">
      <c r="A362" s="131"/>
      <c r="B362" s="132"/>
      <c r="C362" s="238">
        <v>11.13</v>
      </c>
      <c r="D362" s="8" t="s">
        <v>353</v>
      </c>
      <c r="E362" s="9" t="s">
        <v>20</v>
      </c>
      <c r="F362" s="169">
        <v>5</v>
      </c>
      <c r="G362" s="10">
        <v>8445752</v>
      </c>
      <c r="H362" s="11">
        <f t="shared" si="65"/>
        <v>42228760</v>
      </c>
      <c r="I362" s="133"/>
      <c r="J362" s="36" t="s">
        <v>20</v>
      </c>
      <c r="K362" s="169">
        <v>5</v>
      </c>
      <c r="L362" s="11">
        <f t="shared" si="62"/>
        <v>42228760</v>
      </c>
      <c r="O362" s="36" t="s">
        <v>20</v>
      </c>
      <c r="P362" s="169">
        <v>5</v>
      </c>
      <c r="Q362" s="11">
        <f t="shared" si="63"/>
        <v>42228760</v>
      </c>
      <c r="S362" s="36" t="s">
        <v>20</v>
      </c>
      <c r="T362" s="169">
        <v>5</v>
      </c>
      <c r="U362" s="11">
        <f t="shared" si="64"/>
        <v>42228760</v>
      </c>
    </row>
    <row r="363" spans="1:21" ht="15.6" x14ac:dyDescent="0.25">
      <c r="A363" s="131"/>
      <c r="B363" s="132"/>
      <c r="C363" s="238">
        <v>11.14</v>
      </c>
      <c r="D363" s="8" t="s">
        <v>354</v>
      </c>
      <c r="E363" s="9" t="s">
        <v>7</v>
      </c>
      <c r="F363" s="169">
        <v>6</v>
      </c>
      <c r="G363" s="10">
        <v>68339</v>
      </c>
      <c r="H363" s="11">
        <f t="shared" si="65"/>
        <v>410034</v>
      </c>
      <c r="I363" s="133"/>
      <c r="J363" s="36" t="s">
        <v>7</v>
      </c>
      <c r="K363" s="169">
        <v>6</v>
      </c>
      <c r="L363" s="11">
        <f t="shared" si="62"/>
        <v>410034</v>
      </c>
      <c r="O363" s="36" t="s">
        <v>7</v>
      </c>
      <c r="P363" s="169">
        <v>6</v>
      </c>
      <c r="Q363" s="11">
        <f t="shared" si="63"/>
        <v>410034</v>
      </c>
      <c r="S363" s="36" t="s">
        <v>7</v>
      </c>
      <c r="T363" s="169">
        <v>6</v>
      </c>
      <c r="U363" s="11">
        <f t="shared" si="64"/>
        <v>410034</v>
      </c>
    </row>
    <row r="364" spans="1:21" ht="15.6" x14ac:dyDescent="0.25">
      <c r="A364" s="131"/>
      <c r="B364" s="132"/>
      <c r="C364" s="238">
        <v>11.15</v>
      </c>
      <c r="D364" s="8" t="s">
        <v>355</v>
      </c>
      <c r="E364" s="9" t="s">
        <v>7</v>
      </c>
      <c r="F364" s="179">
        <v>70</v>
      </c>
      <c r="G364" s="10">
        <v>140399</v>
      </c>
      <c r="H364" s="11">
        <f t="shared" si="65"/>
        <v>9827930</v>
      </c>
      <c r="I364" s="133"/>
      <c r="J364" s="36" t="s">
        <v>7</v>
      </c>
      <c r="K364" s="169">
        <v>70</v>
      </c>
      <c r="L364" s="11">
        <f t="shared" si="62"/>
        <v>9827930</v>
      </c>
      <c r="O364" s="36" t="s">
        <v>7</v>
      </c>
      <c r="P364" s="169">
        <v>70</v>
      </c>
      <c r="Q364" s="11">
        <f t="shared" si="63"/>
        <v>9827930</v>
      </c>
      <c r="S364" s="36" t="s">
        <v>7</v>
      </c>
      <c r="T364" s="169">
        <v>70</v>
      </c>
      <c r="U364" s="11">
        <f t="shared" si="64"/>
        <v>9827930</v>
      </c>
    </row>
    <row r="365" spans="1:21" ht="15.6" x14ac:dyDescent="0.25">
      <c r="A365" s="131"/>
      <c r="B365" s="132"/>
      <c r="C365" s="238">
        <v>11.16</v>
      </c>
      <c r="D365" s="8" t="s">
        <v>356</v>
      </c>
      <c r="E365" s="9" t="s">
        <v>7</v>
      </c>
      <c r="F365" s="169">
        <v>36</v>
      </c>
      <c r="G365" s="10">
        <v>33357</v>
      </c>
      <c r="H365" s="11">
        <f t="shared" si="65"/>
        <v>1200852</v>
      </c>
      <c r="I365" s="133"/>
      <c r="J365" s="36" t="s">
        <v>7</v>
      </c>
      <c r="K365" s="169">
        <v>36</v>
      </c>
      <c r="L365" s="11">
        <f t="shared" si="62"/>
        <v>1200852</v>
      </c>
      <c r="O365" s="36" t="s">
        <v>7</v>
      </c>
      <c r="P365" s="169">
        <v>437.923</v>
      </c>
      <c r="Q365" s="11">
        <f t="shared" si="63"/>
        <v>14607797.511</v>
      </c>
      <c r="S365" s="36" t="s">
        <v>7</v>
      </c>
      <c r="T365" s="169">
        <v>437.923</v>
      </c>
      <c r="U365" s="11">
        <f t="shared" si="64"/>
        <v>14607797.511</v>
      </c>
    </row>
    <row r="366" spans="1:21" ht="15.6" x14ac:dyDescent="0.25">
      <c r="A366" s="131"/>
      <c r="B366" s="132"/>
      <c r="C366" s="238">
        <v>11.17</v>
      </c>
      <c r="D366" s="8" t="s">
        <v>357</v>
      </c>
      <c r="E366" s="9" t="s">
        <v>7</v>
      </c>
      <c r="F366" s="169">
        <v>66</v>
      </c>
      <c r="G366" s="10">
        <v>59541</v>
      </c>
      <c r="H366" s="11">
        <f t="shared" si="65"/>
        <v>3929706</v>
      </c>
      <c r="I366" s="133"/>
      <c r="J366" s="36" t="s">
        <v>7</v>
      </c>
      <c r="K366" s="169">
        <v>66</v>
      </c>
      <c r="L366" s="11">
        <f t="shared" si="62"/>
        <v>3929706</v>
      </c>
      <c r="O366" s="36" t="s">
        <v>7</v>
      </c>
      <c r="P366" s="169">
        <v>437.923</v>
      </c>
      <c r="Q366" s="11">
        <f t="shared" si="63"/>
        <v>26074373.342999998</v>
      </c>
      <c r="S366" s="36" t="s">
        <v>7</v>
      </c>
      <c r="T366" s="169">
        <v>437.923</v>
      </c>
      <c r="U366" s="11">
        <f t="shared" si="64"/>
        <v>26074373.342999998</v>
      </c>
    </row>
    <row r="367" spans="1:21" ht="15.6" x14ac:dyDescent="0.25">
      <c r="A367" s="131"/>
      <c r="B367" s="132"/>
      <c r="C367" s="238">
        <v>11.18</v>
      </c>
      <c r="D367" s="8" t="s">
        <v>358</v>
      </c>
      <c r="E367" s="9" t="s">
        <v>7</v>
      </c>
      <c r="F367" s="169">
        <v>54</v>
      </c>
      <c r="G367" s="10">
        <v>73484</v>
      </c>
      <c r="H367" s="11">
        <f t="shared" si="65"/>
        <v>3968136</v>
      </c>
      <c r="I367" s="133"/>
      <c r="J367" s="36" t="s">
        <v>7</v>
      </c>
      <c r="K367" s="169">
        <v>54</v>
      </c>
      <c r="L367" s="11">
        <f t="shared" si="62"/>
        <v>3968136</v>
      </c>
      <c r="O367" s="36" t="s">
        <v>7</v>
      </c>
      <c r="P367" s="169">
        <v>54</v>
      </c>
      <c r="Q367" s="11">
        <f t="shared" si="63"/>
        <v>3968136</v>
      </c>
      <c r="S367" s="36" t="s">
        <v>7</v>
      </c>
      <c r="T367" s="169">
        <v>54</v>
      </c>
      <c r="U367" s="11">
        <f t="shared" si="64"/>
        <v>3968136</v>
      </c>
    </row>
    <row r="368" spans="1:21" ht="15.6" x14ac:dyDescent="0.25">
      <c r="A368" s="131"/>
      <c r="B368" s="132"/>
      <c r="C368" s="238">
        <v>11.19</v>
      </c>
      <c r="D368" s="8" t="s">
        <v>359</v>
      </c>
      <c r="E368" s="9" t="s">
        <v>7</v>
      </c>
      <c r="F368" s="179">
        <v>240</v>
      </c>
      <c r="G368" s="10">
        <v>177586</v>
      </c>
      <c r="H368" s="11">
        <f t="shared" si="65"/>
        <v>42620640</v>
      </c>
      <c r="I368" s="133"/>
      <c r="J368" s="36" t="s">
        <v>7</v>
      </c>
      <c r="K368" s="169">
        <v>240</v>
      </c>
      <c r="L368" s="11">
        <f t="shared" si="62"/>
        <v>42620640</v>
      </c>
      <c r="O368" s="36" t="s">
        <v>7</v>
      </c>
      <c r="P368" s="169">
        <v>240</v>
      </c>
      <c r="Q368" s="11">
        <f t="shared" si="63"/>
        <v>42620640</v>
      </c>
      <c r="S368" s="36" t="s">
        <v>7</v>
      </c>
      <c r="T368" s="169">
        <v>240</v>
      </c>
      <c r="U368" s="11">
        <f t="shared" si="64"/>
        <v>42620640</v>
      </c>
    </row>
    <row r="369" spans="1:21" ht="15.6" x14ac:dyDescent="0.25">
      <c r="A369" s="131"/>
      <c r="B369" s="132"/>
      <c r="C369" s="238">
        <v>11.2</v>
      </c>
      <c r="D369" s="8" t="s">
        <v>360</v>
      </c>
      <c r="E369" s="9" t="s">
        <v>7</v>
      </c>
      <c r="F369" s="169">
        <v>84</v>
      </c>
      <c r="G369" s="10">
        <v>379859</v>
      </c>
      <c r="H369" s="11">
        <f t="shared" si="65"/>
        <v>31908156</v>
      </c>
      <c r="I369" s="133"/>
      <c r="J369" s="36" t="s">
        <v>7</v>
      </c>
      <c r="K369" s="169">
        <v>84</v>
      </c>
      <c r="L369" s="11">
        <f t="shared" si="62"/>
        <v>31908156</v>
      </c>
      <c r="O369" s="36" t="s">
        <v>7</v>
      </c>
      <c r="P369" s="169">
        <v>108.89</v>
      </c>
      <c r="Q369" s="11">
        <f t="shared" si="63"/>
        <v>41362846.509999998</v>
      </c>
      <c r="S369" s="36" t="s">
        <v>7</v>
      </c>
      <c r="T369" s="169">
        <v>108.89</v>
      </c>
      <c r="U369" s="11">
        <f t="shared" si="64"/>
        <v>41362846.509999998</v>
      </c>
    </row>
    <row r="370" spans="1:21" ht="15.6" x14ac:dyDescent="0.25">
      <c r="A370" s="131"/>
      <c r="B370" s="132"/>
      <c r="C370" s="238">
        <v>11.21</v>
      </c>
      <c r="D370" s="8" t="s">
        <v>361</v>
      </c>
      <c r="E370" s="9" t="s">
        <v>7</v>
      </c>
      <c r="F370" s="169">
        <v>12</v>
      </c>
      <c r="G370" s="10">
        <v>584465</v>
      </c>
      <c r="H370" s="11">
        <f t="shared" si="65"/>
        <v>7013580</v>
      </c>
      <c r="I370" s="133"/>
      <c r="J370" s="36" t="s">
        <v>7</v>
      </c>
      <c r="K370" s="169">
        <v>12</v>
      </c>
      <c r="L370" s="11">
        <f t="shared" si="62"/>
        <v>7013580</v>
      </c>
      <c r="O370" s="36" t="s">
        <v>7</v>
      </c>
      <c r="P370" s="169">
        <v>12</v>
      </c>
      <c r="Q370" s="11">
        <f t="shared" si="63"/>
        <v>7013580</v>
      </c>
      <c r="S370" s="36" t="s">
        <v>7</v>
      </c>
      <c r="T370" s="169">
        <v>12</v>
      </c>
      <c r="U370" s="11">
        <f t="shared" si="64"/>
        <v>7013580</v>
      </c>
    </row>
    <row r="371" spans="1:21" ht="15.6" x14ac:dyDescent="0.25">
      <c r="A371" s="131"/>
      <c r="B371" s="132"/>
      <c r="C371" s="238">
        <v>11.22</v>
      </c>
      <c r="D371" s="8" t="s">
        <v>362</v>
      </c>
      <c r="E371" s="9" t="s">
        <v>20</v>
      </c>
      <c r="F371" s="169">
        <v>57</v>
      </c>
      <c r="G371" s="10">
        <v>228613</v>
      </c>
      <c r="H371" s="11">
        <f t="shared" si="65"/>
        <v>13030941</v>
      </c>
      <c r="I371" s="133"/>
      <c r="J371" s="36" t="s">
        <v>20</v>
      </c>
      <c r="K371" s="169">
        <v>57</v>
      </c>
      <c r="L371" s="11">
        <f t="shared" si="62"/>
        <v>13030941</v>
      </c>
      <c r="O371" s="36" t="s">
        <v>20</v>
      </c>
      <c r="P371" s="169">
        <v>57</v>
      </c>
      <c r="Q371" s="11">
        <f t="shared" si="63"/>
        <v>13030941</v>
      </c>
      <c r="S371" s="36" t="s">
        <v>20</v>
      </c>
      <c r="T371" s="169">
        <v>57</v>
      </c>
      <c r="U371" s="11">
        <f t="shared" si="64"/>
        <v>13030941</v>
      </c>
    </row>
    <row r="372" spans="1:21" ht="15.6" x14ac:dyDescent="0.25">
      <c r="A372" s="131"/>
      <c r="B372" s="132"/>
      <c r="C372" s="238">
        <v>11.23</v>
      </c>
      <c r="D372" s="8" t="s">
        <v>363</v>
      </c>
      <c r="E372" s="9" t="s">
        <v>20</v>
      </c>
      <c r="F372" s="179">
        <v>9</v>
      </c>
      <c r="G372" s="10">
        <v>4089606</v>
      </c>
      <c r="H372" s="11">
        <f t="shared" si="65"/>
        <v>36806454</v>
      </c>
      <c r="I372" s="133"/>
      <c r="J372" s="36" t="s">
        <v>20</v>
      </c>
      <c r="K372" s="169">
        <v>9</v>
      </c>
      <c r="L372" s="11">
        <f t="shared" si="62"/>
        <v>36806454</v>
      </c>
      <c r="O372" s="36" t="s">
        <v>20</v>
      </c>
      <c r="P372" s="169">
        <v>9</v>
      </c>
      <c r="Q372" s="11">
        <f t="shared" si="63"/>
        <v>36806454</v>
      </c>
      <c r="S372" s="36" t="s">
        <v>20</v>
      </c>
      <c r="T372" s="169">
        <v>9</v>
      </c>
      <c r="U372" s="11">
        <f t="shared" si="64"/>
        <v>36806454</v>
      </c>
    </row>
    <row r="373" spans="1:21" ht="15.6" x14ac:dyDescent="0.25">
      <c r="A373" s="131"/>
      <c r="B373" s="132"/>
      <c r="C373" s="238">
        <v>11.24</v>
      </c>
      <c r="D373" s="8" t="s">
        <v>364</v>
      </c>
      <c r="E373" s="9" t="s">
        <v>20</v>
      </c>
      <c r="F373" s="169">
        <v>1</v>
      </c>
      <c r="G373" s="10">
        <v>3650624</v>
      </c>
      <c r="H373" s="11">
        <f t="shared" si="65"/>
        <v>3650624</v>
      </c>
      <c r="I373" s="133"/>
      <c r="J373" s="36" t="s">
        <v>20</v>
      </c>
      <c r="K373" s="169">
        <v>1</v>
      </c>
      <c r="L373" s="11">
        <f t="shared" si="62"/>
        <v>3650624</v>
      </c>
      <c r="O373" s="36" t="s">
        <v>20</v>
      </c>
      <c r="P373" s="169">
        <v>2</v>
      </c>
      <c r="Q373" s="11">
        <f t="shared" si="63"/>
        <v>7301248</v>
      </c>
      <c r="S373" s="36" t="s">
        <v>20</v>
      </c>
      <c r="T373" s="169">
        <v>2</v>
      </c>
      <c r="U373" s="11">
        <f t="shared" si="64"/>
        <v>7301248</v>
      </c>
    </row>
    <row r="374" spans="1:21" ht="15.6" x14ac:dyDescent="0.25">
      <c r="A374" s="131"/>
      <c r="B374" s="132"/>
      <c r="C374" s="238">
        <v>11.25</v>
      </c>
      <c r="D374" s="8" t="s">
        <v>365</v>
      </c>
      <c r="E374" s="9" t="s">
        <v>20</v>
      </c>
      <c r="F374" s="169">
        <v>236</v>
      </c>
      <c r="G374" s="10">
        <v>47155</v>
      </c>
      <c r="H374" s="11">
        <f t="shared" si="65"/>
        <v>11128580</v>
      </c>
      <c r="I374" s="133"/>
      <c r="J374" s="36" t="s">
        <v>20</v>
      </c>
      <c r="K374" s="169">
        <v>236</v>
      </c>
      <c r="L374" s="11">
        <f t="shared" si="62"/>
        <v>11128580</v>
      </c>
      <c r="O374" s="36" t="s">
        <v>20</v>
      </c>
      <c r="P374" s="169">
        <v>236</v>
      </c>
      <c r="Q374" s="11">
        <f t="shared" si="63"/>
        <v>11128580</v>
      </c>
      <c r="S374" s="36" t="s">
        <v>20</v>
      </c>
      <c r="T374" s="169">
        <v>236</v>
      </c>
      <c r="U374" s="11">
        <f t="shared" si="64"/>
        <v>11128580</v>
      </c>
    </row>
    <row r="375" spans="1:21" ht="15.6" x14ac:dyDescent="0.25">
      <c r="A375" s="131"/>
      <c r="B375" s="132"/>
      <c r="C375" s="238">
        <v>11.26</v>
      </c>
      <c r="D375" s="8" t="s">
        <v>366</v>
      </c>
      <c r="E375" s="9" t="s">
        <v>20</v>
      </c>
      <c r="F375" s="169">
        <v>120</v>
      </c>
      <c r="G375" s="10">
        <v>51784</v>
      </c>
      <c r="H375" s="11">
        <f t="shared" si="65"/>
        <v>6214080</v>
      </c>
      <c r="I375" s="133"/>
      <c r="J375" s="36" t="s">
        <v>20</v>
      </c>
      <c r="K375" s="169">
        <v>120</v>
      </c>
      <c r="L375" s="11">
        <f t="shared" si="62"/>
        <v>6214080</v>
      </c>
      <c r="O375" s="36" t="s">
        <v>20</v>
      </c>
      <c r="P375" s="169">
        <v>120</v>
      </c>
      <c r="Q375" s="11">
        <f t="shared" si="63"/>
        <v>6214080</v>
      </c>
      <c r="S375" s="36" t="s">
        <v>20</v>
      </c>
      <c r="T375" s="169">
        <v>120</v>
      </c>
      <c r="U375" s="11">
        <f t="shared" si="64"/>
        <v>6214080</v>
      </c>
    </row>
    <row r="376" spans="1:21" ht="15.6" x14ac:dyDescent="0.25">
      <c r="A376" s="131"/>
      <c r="B376" s="132"/>
      <c r="C376" s="238">
        <v>11.27</v>
      </c>
      <c r="D376" s="8" t="s">
        <v>367</v>
      </c>
      <c r="E376" s="9" t="s">
        <v>20</v>
      </c>
      <c r="F376" s="179">
        <v>15</v>
      </c>
      <c r="G376" s="10">
        <v>59691</v>
      </c>
      <c r="H376" s="11">
        <f t="shared" si="65"/>
        <v>895365</v>
      </c>
      <c r="I376" s="133"/>
      <c r="J376" s="36" t="s">
        <v>20</v>
      </c>
      <c r="K376" s="169">
        <v>15</v>
      </c>
      <c r="L376" s="11">
        <f t="shared" si="62"/>
        <v>895365</v>
      </c>
      <c r="O376" s="36" t="s">
        <v>20</v>
      </c>
      <c r="P376" s="169">
        <v>15</v>
      </c>
      <c r="Q376" s="11">
        <f t="shared" si="63"/>
        <v>895365</v>
      </c>
      <c r="S376" s="36" t="s">
        <v>20</v>
      </c>
      <c r="T376" s="169">
        <v>15</v>
      </c>
      <c r="U376" s="11">
        <f t="shared" si="64"/>
        <v>895365</v>
      </c>
    </row>
    <row r="377" spans="1:21" ht="15.6" x14ac:dyDescent="0.25">
      <c r="A377" s="131"/>
      <c r="B377" s="132"/>
      <c r="C377" s="238">
        <v>11.28</v>
      </c>
      <c r="D377" s="8" t="s">
        <v>368</v>
      </c>
      <c r="E377" s="9" t="s">
        <v>20</v>
      </c>
      <c r="F377" s="169">
        <v>12</v>
      </c>
      <c r="G377" s="10">
        <v>253503</v>
      </c>
      <c r="H377" s="11">
        <f t="shared" si="65"/>
        <v>3042036</v>
      </c>
      <c r="I377" s="133"/>
      <c r="J377" s="36" t="s">
        <v>20</v>
      </c>
      <c r="K377" s="169">
        <v>12</v>
      </c>
      <c r="L377" s="11">
        <f t="shared" si="62"/>
        <v>3042036</v>
      </c>
      <c r="O377" s="36" t="s">
        <v>20</v>
      </c>
      <c r="P377" s="169">
        <v>12</v>
      </c>
      <c r="Q377" s="11">
        <f t="shared" si="63"/>
        <v>3042036</v>
      </c>
      <c r="S377" s="36" t="s">
        <v>20</v>
      </c>
      <c r="T377" s="169">
        <v>12</v>
      </c>
      <c r="U377" s="11">
        <f t="shared" si="64"/>
        <v>3042036</v>
      </c>
    </row>
    <row r="378" spans="1:21" ht="16.2" thickBot="1" x14ac:dyDescent="0.3">
      <c r="A378" s="131"/>
      <c r="B378" s="132"/>
      <c r="C378" s="238">
        <v>11.29</v>
      </c>
      <c r="D378" s="8" t="s">
        <v>369</v>
      </c>
      <c r="E378" s="9" t="s">
        <v>20</v>
      </c>
      <c r="F378" s="169">
        <v>4</v>
      </c>
      <c r="G378" s="10">
        <v>356659</v>
      </c>
      <c r="H378" s="11">
        <f t="shared" si="65"/>
        <v>1426636</v>
      </c>
      <c r="I378" s="133"/>
      <c r="J378" s="36" t="s">
        <v>20</v>
      </c>
      <c r="K378" s="169">
        <v>4</v>
      </c>
      <c r="L378" s="11">
        <f t="shared" si="62"/>
        <v>1426636</v>
      </c>
      <c r="O378" s="36" t="s">
        <v>20</v>
      </c>
      <c r="P378" s="169">
        <v>4</v>
      </c>
      <c r="Q378" s="11">
        <f t="shared" si="63"/>
        <v>1426636</v>
      </c>
      <c r="S378" s="36" t="s">
        <v>20</v>
      </c>
      <c r="T378" s="169">
        <v>4</v>
      </c>
      <c r="U378" s="11">
        <f t="shared" si="64"/>
        <v>1426636</v>
      </c>
    </row>
    <row r="379" spans="1:21" ht="16.2" thickBot="1" x14ac:dyDescent="0.3">
      <c r="A379" s="131"/>
      <c r="B379" s="132"/>
      <c r="C379" s="17" t="s">
        <v>370</v>
      </c>
      <c r="D379" s="20"/>
      <c r="E379" s="20"/>
      <c r="F379" s="172"/>
      <c r="G379" s="20"/>
      <c r="H379" s="21"/>
      <c r="I379" s="133"/>
      <c r="J379" s="17"/>
      <c r="K379" s="172"/>
      <c r="L379" s="21"/>
      <c r="O379" s="17"/>
      <c r="P379" s="172"/>
      <c r="Q379" s="21"/>
      <c r="S379" s="17"/>
      <c r="T379" s="172"/>
      <c r="U379" s="21"/>
    </row>
    <row r="380" spans="1:21" ht="16.2" thickBot="1" x14ac:dyDescent="0.3">
      <c r="A380" s="131"/>
      <c r="B380" s="132"/>
      <c r="C380" s="17" t="s">
        <v>371</v>
      </c>
      <c r="D380" s="20"/>
      <c r="E380" s="20"/>
      <c r="F380" s="172"/>
      <c r="G380" s="20"/>
      <c r="H380" s="21"/>
      <c r="I380" s="133"/>
      <c r="J380" s="17"/>
      <c r="K380" s="172"/>
      <c r="L380" s="21"/>
      <c r="O380" s="17"/>
      <c r="P380" s="172"/>
      <c r="Q380" s="21"/>
      <c r="S380" s="17"/>
      <c r="T380" s="172"/>
      <c r="U380" s="21"/>
    </row>
    <row r="381" spans="1:21" ht="15.6" x14ac:dyDescent="0.25">
      <c r="A381" s="131"/>
      <c r="B381" s="132"/>
      <c r="C381" s="238">
        <v>11.3</v>
      </c>
      <c r="D381" s="8" t="s">
        <v>372</v>
      </c>
      <c r="E381" s="9" t="s">
        <v>7</v>
      </c>
      <c r="F381" s="169">
        <v>12</v>
      </c>
      <c r="G381" s="10">
        <v>2563400</v>
      </c>
      <c r="H381" s="11">
        <f t="shared" si="65"/>
        <v>30760800</v>
      </c>
      <c r="I381" s="133"/>
      <c r="J381" s="36" t="s">
        <v>7</v>
      </c>
      <c r="K381" s="169">
        <v>12</v>
      </c>
      <c r="L381" s="11">
        <f>+K381*G381</f>
        <v>30760800</v>
      </c>
      <c r="O381" s="36" t="s">
        <v>7</v>
      </c>
      <c r="P381" s="169">
        <v>12</v>
      </c>
      <c r="Q381" s="11">
        <f>+P381*G381</f>
        <v>30760800</v>
      </c>
      <c r="S381" s="36" t="s">
        <v>7</v>
      </c>
      <c r="T381" s="169">
        <v>12</v>
      </c>
      <c r="U381" s="11">
        <f>+T381*G381</f>
        <v>30760800</v>
      </c>
    </row>
    <row r="382" spans="1:21" ht="16.2" thickBot="1" x14ac:dyDescent="0.3">
      <c r="A382" s="131"/>
      <c r="B382" s="132"/>
      <c r="C382" s="238">
        <v>11.31</v>
      </c>
      <c r="D382" s="8" t="s">
        <v>373</v>
      </c>
      <c r="E382" s="9" t="s">
        <v>7</v>
      </c>
      <c r="F382" s="179">
        <v>12</v>
      </c>
      <c r="G382" s="10">
        <v>864954</v>
      </c>
      <c r="H382" s="11">
        <f t="shared" si="65"/>
        <v>10379448</v>
      </c>
      <c r="I382" s="133"/>
      <c r="J382" s="36" t="s">
        <v>7</v>
      </c>
      <c r="K382" s="169">
        <v>12</v>
      </c>
      <c r="L382" s="11">
        <f>+K382*G382</f>
        <v>10379448</v>
      </c>
      <c r="O382" s="36" t="s">
        <v>7</v>
      </c>
      <c r="P382" s="169">
        <v>12</v>
      </c>
      <c r="Q382" s="11">
        <f>+P382*G382</f>
        <v>10379448</v>
      </c>
      <c r="S382" s="36" t="s">
        <v>7</v>
      </c>
      <c r="T382" s="169">
        <v>12</v>
      </c>
      <c r="U382" s="11">
        <f>+T382*G382</f>
        <v>10379448</v>
      </c>
    </row>
    <row r="383" spans="1:21" ht="16.2" thickBot="1" x14ac:dyDescent="0.3">
      <c r="A383" s="131"/>
      <c r="B383" s="132"/>
      <c r="C383" s="17" t="s">
        <v>189</v>
      </c>
      <c r="D383" s="20"/>
      <c r="E383" s="20"/>
      <c r="F383" s="172"/>
      <c r="G383" s="20"/>
      <c r="H383" s="21"/>
      <c r="I383" s="133"/>
      <c r="J383" s="17"/>
      <c r="K383" s="172"/>
      <c r="L383" s="21"/>
      <c r="O383" s="17"/>
      <c r="P383" s="172"/>
      <c r="Q383" s="21"/>
      <c r="S383" s="17"/>
      <c r="T383" s="172"/>
      <c r="U383" s="21"/>
    </row>
    <row r="384" spans="1:21" ht="15.6" x14ac:dyDescent="0.25">
      <c r="A384" s="131"/>
      <c r="B384" s="132"/>
      <c r="C384" s="238">
        <v>11.32</v>
      </c>
      <c r="D384" s="8" t="s">
        <v>374</v>
      </c>
      <c r="E384" s="9" t="s">
        <v>20</v>
      </c>
      <c r="F384" s="169">
        <v>1</v>
      </c>
      <c r="G384" s="10">
        <v>7534757</v>
      </c>
      <c r="H384" s="11">
        <f t="shared" si="65"/>
        <v>7534757</v>
      </c>
      <c r="I384" s="133"/>
      <c r="J384" s="36" t="s">
        <v>20</v>
      </c>
      <c r="K384" s="169">
        <v>1</v>
      </c>
      <c r="L384" s="11">
        <f>+K384*G384</f>
        <v>7534757</v>
      </c>
      <c r="O384" s="36" t="s">
        <v>20</v>
      </c>
      <c r="P384" s="169">
        <v>1</v>
      </c>
      <c r="Q384" s="11">
        <f>+P384*G384</f>
        <v>7534757</v>
      </c>
      <c r="S384" s="36" t="s">
        <v>20</v>
      </c>
      <c r="T384" s="169">
        <v>1</v>
      </c>
      <c r="U384" s="11">
        <f>+T384*G384</f>
        <v>7534757</v>
      </c>
    </row>
    <row r="385" spans="1:21" ht="16.2" thickBot="1" x14ac:dyDescent="0.3">
      <c r="A385" s="131"/>
      <c r="B385" s="132"/>
      <c r="C385" s="238">
        <v>11.33</v>
      </c>
      <c r="D385" s="8" t="s">
        <v>375</v>
      </c>
      <c r="E385" s="9" t="s">
        <v>20</v>
      </c>
      <c r="F385" s="169">
        <v>1</v>
      </c>
      <c r="G385" s="10">
        <v>1013957</v>
      </c>
      <c r="H385" s="11">
        <f t="shared" si="65"/>
        <v>1013957</v>
      </c>
      <c r="I385" s="133"/>
      <c r="J385" s="36" t="s">
        <v>20</v>
      </c>
      <c r="K385" s="169">
        <v>1</v>
      </c>
      <c r="L385" s="11">
        <f>+K385*G385</f>
        <v>1013957</v>
      </c>
      <c r="O385" s="36" t="s">
        <v>20</v>
      </c>
      <c r="P385" s="169">
        <v>1</v>
      </c>
      <c r="Q385" s="11">
        <f>+P385*G385</f>
        <v>1013957</v>
      </c>
      <c r="S385" s="36" t="s">
        <v>20</v>
      </c>
      <c r="T385" s="169">
        <v>1</v>
      </c>
      <c r="U385" s="11">
        <f>+T385*G385</f>
        <v>1013957</v>
      </c>
    </row>
    <row r="386" spans="1:21" ht="16.2" thickBot="1" x14ac:dyDescent="0.3">
      <c r="A386" s="131"/>
      <c r="B386" s="132"/>
      <c r="C386" s="17" t="s">
        <v>191</v>
      </c>
      <c r="D386" s="20"/>
      <c r="E386" s="20"/>
      <c r="F386" s="172"/>
      <c r="G386" s="20"/>
      <c r="H386" s="21"/>
      <c r="I386" s="133"/>
      <c r="J386" s="17"/>
      <c r="K386" s="172"/>
      <c r="L386" s="21"/>
      <c r="O386" s="17"/>
      <c r="P386" s="172"/>
      <c r="Q386" s="21"/>
      <c r="S386" s="17"/>
      <c r="T386" s="172"/>
      <c r="U386" s="21"/>
    </row>
    <row r="387" spans="1:21" ht="15.6" x14ac:dyDescent="0.25">
      <c r="A387" s="131"/>
      <c r="B387" s="132"/>
      <c r="C387" s="238">
        <v>11.34</v>
      </c>
      <c r="D387" s="8" t="s">
        <v>376</v>
      </c>
      <c r="E387" s="9" t="s">
        <v>20</v>
      </c>
      <c r="F387" s="169">
        <v>1</v>
      </c>
      <c r="G387" s="10">
        <v>3648430</v>
      </c>
      <c r="H387" s="11">
        <f t="shared" si="65"/>
        <v>3648430</v>
      </c>
      <c r="I387" s="133"/>
      <c r="J387" s="36" t="s">
        <v>20</v>
      </c>
      <c r="K387" s="169">
        <v>1</v>
      </c>
      <c r="L387" s="11">
        <f>+K387*G387</f>
        <v>3648430</v>
      </c>
      <c r="O387" s="36" t="s">
        <v>20</v>
      </c>
      <c r="P387" s="169">
        <v>1</v>
      </c>
      <c r="Q387" s="11">
        <f>+P387*G387</f>
        <v>3648430</v>
      </c>
      <c r="S387" s="36" t="s">
        <v>20</v>
      </c>
      <c r="T387" s="169">
        <v>1</v>
      </c>
      <c r="U387" s="11">
        <f>+T387*G387</f>
        <v>3648430</v>
      </c>
    </row>
    <row r="388" spans="1:21" ht="16.2" thickBot="1" x14ac:dyDescent="0.3">
      <c r="A388" s="131"/>
      <c r="B388" s="132"/>
      <c r="C388" s="238">
        <v>11.35</v>
      </c>
      <c r="D388" s="8" t="s">
        <v>377</v>
      </c>
      <c r="E388" s="9" t="s">
        <v>20</v>
      </c>
      <c r="F388" s="179">
        <v>1</v>
      </c>
      <c r="G388" s="10">
        <v>1220851</v>
      </c>
      <c r="H388" s="11">
        <f t="shared" si="65"/>
        <v>1220851</v>
      </c>
      <c r="I388" s="133"/>
      <c r="J388" s="36" t="s">
        <v>20</v>
      </c>
      <c r="K388" s="169">
        <v>1</v>
      </c>
      <c r="L388" s="11">
        <f>+K388*G388</f>
        <v>1220851</v>
      </c>
      <c r="O388" s="36" t="s">
        <v>20</v>
      </c>
      <c r="P388" s="169">
        <v>1</v>
      </c>
      <c r="Q388" s="11">
        <f>+P388*G388</f>
        <v>1220851</v>
      </c>
      <c r="S388" s="36" t="s">
        <v>20</v>
      </c>
      <c r="T388" s="169">
        <v>1</v>
      </c>
      <c r="U388" s="11">
        <f>+T388*G388</f>
        <v>1220851</v>
      </c>
    </row>
    <row r="389" spans="1:21" ht="16.2" thickBot="1" x14ac:dyDescent="0.3">
      <c r="A389" s="131"/>
      <c r="B389" s="132"/>
      <c r="C389" s="17" t="s">
        <v>378</v>
      </c>
      <c r="D389" s="20"/>
      <c r="E389" s="20"/>
      <c r="F389" s="172"/>
      <c r="G389" s="20"/>
      <c r="H389" s="21"/>
      <c r="I389" s="133"/>
      <c r="J389" s="17"/>
      <c r="K389" s="172"/>
      <c r="L389" s="21"/>
      <c r="O389" s="17"/>
      <c r="P389" s="172"/>
      <c r="Q389" s="21"/>
      <c r="S389" s="17"/>
      <c r="T389" s="172"/>
      <c r="U389" s="21"/>
    </row>
    <row r="390" spans="1:21" ht="16.2" thickBot="1" x14ac:dyDescent="0.3">
      <c r="A390" s="131"/>
      <c r="B390" s="132"/>
      <c r="C390" s="17" t="s">
        <v>379</v>
      </c>
      <c r="D390" s="20"/>
      <c r="E390" s="20"/>
      <c r="F390" s="172"/>
      <c r="G390" s="20"/>
      <c r="H390" s="21"/>
      <c r="I390" s="133"/>
      <c r="J390" s="17"/>
      <c r="K390" s="172"/>
      <c r="L390" s="21"/>
      <c r="O390" s="17"/>
      <c r="P390" s="172"/>
      <c r="Q390" s="21"/>
      <c r="S390" s="17"/>
      <c r="T390" s="172"/>
      <c r="U390" s="21"/>
    </row>
    <row r="391" spans="1:21" ht="15.6" x14ac:dyDescent="0.25">
      <c r="A391" s="131"/>
      <c r="B391" s="132"/>
      <c r="C391" s="238">
        <v>11.36</v>
      </c>
      <c r="D391" s="8" t="s">
        <v>380</v>
      </c>
      <c r="E391" s="9" t="s">
        <v>7</v>
      </c>
      <c r="F391" s="169">
        <v>30</v>
      </c>
      <c r="G391" s="10">
        <v>690407</v>
      </c>
      <c r="H391" s="11">
        <f t="shared" si="65"/>
        <v>20712210</v>
      </c>
      <c r="I391" s="133"/>
      <c r="J391" s="36" t="s">
        <v>7</v>
      </c>
      <c r="K391" s="169">
        <v>30</v>
      </c>
      <c r="L391" s="11">
        <f>+K391*G391</f>
        <v>20712210</v>
      </c>
      <c r="O391" s="36" t="s">
        <v>7</v>
      </c>
      <c r="P391" s="169">
        <v>30</v>
      </c>
      <c r="Q391" s="11">
        <f>+P391*G391</f>
        <v>20712210</v>
      </c>
      <c r="S391" s="36" t="s">
        <v>7</v>
      </c>
      <c r="T391" s="169">
        <v>30</v>
      </c>
      <c r="U391" s="11">
        <f>+T391*G391</f>
        <v>20712210</v>
      </c>
    </row>
    <row r="392" spans="1:21" ht="15.6" x14ac:dyDescent="0.25">
      <c r="A392" s="131"/>
      <c r="B392" s="132"/>
      <c r="C392" s="238">
        <v>11.37</v>
      </c>
      <c r="D392" s="8" t="s">
        <v>381</v>
      </c>
      <c r="E392" s="9" t="s">
        <v>7</v>
      </c>
      <c r="F392" s="169">
        <v>61</v>
      </c>
      <c r="G392" s="10">
        <v>508342</v>
      </c>
      <c r="H392" s="11">
        <f t="shared" si="65"/>
        <v>31008862</v>
      </c>
      <c r="I392" s="133"/>
      <c r="J392" s="36" t="s">
        <v>7</v>
      </c>
      <c r="K392" s="169">
        <v>61</v>
      </c>
      <c r="L392" s="11">
        <f>+K392*G392</f>
        <v>31008862</v>
      </c>
      <c r="O392" s="36" t="s">
        <v>7</v>
      </c>
      <c r="P392" s="169">
        <v>61</v>
      </c>
      <c r="Q392" s="11">
        <f>+P392*G392</f>
        <v>31008862</v>
      </c>
      <c r="S392" s="36" t="s">
        <v>7</v>
      </c>
      <c r="T392" s="169">
        <v>61</v>
      </c>
      <c r="U392" s="11">
        <f>+T392*G392</f>
        <v>31008862</v>
      </c>
    </row>
    <row r="393" spans="1:21" ht="16.2" thickBot="1" x14ac:dyDescent="0.3">
      <c r="A393" s="131"/>
      <c r="B393" s="132"/>
      <c r="C393" s="238">
        <v>11.38</v>
      </c>
      <c r="D393" s="8" t="s">
        <v>382</v>
      </c>
      <c r="E393" s="9" t="s">
        <v>7</v>
      </c>
      <c r="F393" s="169">
        <v>6</v>
      </c>
      <c r="G393" s="10">
        <v>124437</v>
      </c>
      <c r="H393" s="11">
        <f t="shared" si="65"/>
        <v>746622</v>
      </c>
      <c r="I393" s="133"/>
      <c r="J393" s="36" t="s">
        <v>7</v>
      </c>
      <c r="K393" s="169">
        <v>6</v>
      </c>
      <c r="L393" s="11">
        <f>+K393*G393</f>
        <v>746622</v>
      </c>
      <c r="O393" s="36" t="s">
        <v>7</v>
      </c>
      <c r="P393" s="169">
        <v>6</v>
      </c>
      <c r="Q393" s="11">
        <f>+P393*G393</f>
        <v>746622</v>
      </c>
      <c r="S393" s="36" t="s">
        <v>7</v>
      </c>
      <c r="T393" s="169">
        <v>6</v>
      </c>
      <c r="U393" s="11">
        <f>+T393*G393</f>
        <v>746622</v>
      </c>
    </row>
    <row r="394" spans="1:21" ht="16.2" thickBot="1" x14ac:dyDescent="0.3">
      <c r="A394" s="131"/>
      <c r="B394" s="132"/>
      <c r="C394" s="17" t="s">
        <v>198</v>
      </c>
      <c r="D394" s="20"/>
      <c r="E394" s="20"/>
      <c r="F394" s="172"/>
      <c r="G394" s="20"/>
      <c r="H394" s="21"/>
      <c r="I394" s="133"/>
      <c r="J394" s="17"/>
      <c r="K394" s="172"/>
      <c r="L394" s="21"/>
      <c r="O394" s="17"/>
      <c r="P394" s="172"/>
      <c r="Q394" s="21"/>
      <c r="S394" s="17"/>
      <c r="T394" s="172"/>
      <c r="U394" s="21"/>
    </row>
    <row r="395" spans="1:21" ht="16.2" thickBot="1" x14ac:dyDescent="0.3">
      <c r="A395" s="131"/>
      <c r="B395" s="132"/>
      <c r="C395" s="238">
        <v>11.39</v>
      </c>
      <c r="D395" s="8" t="s">
        <v>199</v>
      </c>
      <c r="E395" s="9" t="s">
        <v>20</v>
      </c>
      <c r="F395" s="179">
        <v>2</v>
      </c>
      <c r="G395" s="10">
        <v>198559</v>
      </c>
      <c r="H395" s="11">
        <f t="shared" si="65"/>
        <v>397118</v>
      </c>
      <c r="I395" s="133"/>
      <c r="J395" s="36" t="s">
        <v>20</v>
      </c>
      <c r="K395" s="169">
        <v>2</v>
      </c>
      <c r="L395" s="11">
        <f>+K395*G395</f>
        <v>397118</v>
      </c>
      <c r="O395" s="36" t="s">
        <v>20</v>
      </c>
      <c r="P395" s="169">
        <v>2</v>
      </c>
      <c r="Q395" s="11">
        <f>+P395*G395</f>
        <v>397118</v>
      </c>
      <c r="S395" s="36" t="s">
        <v>20</v>
      </c>
      <c r="T395" s="169">
        <v>2</v>
      </c>
      <c r="U395" s="11">
        <f>+T395*G395</f>
        <v>397118</v>
      </c>
    </row>
    <row r="396" spans="1:21" ht="16.2" thickBot="1" x14ac:dyDescent="0.3">
      <c r="A396" s="131"/>
      <c r="B396" s="132"/>
      <c r="C396" s="17" t="s">
        <v>191</v>
      </c>
      <c r="D396" s="20"/>
      <c r="E396" s="20"/>
      <c r="F396" s="172"/>
      <c r="G396" s="20"/>
      <c r="H396" s="21"/>
      <c r="I396" s="133"/>
      <c r="J396" s="17"/>
      <c r="K396" s="172"/>
      <c r="L396" s="21"/>
      <c r="O396" s="17"/>
      <c r="P396" s="172"/>
      <c r="Q396" s="21"/>
      <c r="S396" s="17"/>
      <c r="T396" s="172"/>
      <c r="U396" s="21"/>
    </row>
    <row r="397" spans="1:21" ht="16.2" thickBot="1" x14ac:dyDescent="0.3">
      <c r="A397" s="131"/>
      <c r="B397" s="132"/>
      <c r="C397" s="238">
        <v>11.4</v>
      </c>
      <c r="D397" s="8" t="s">
        <v>383</v>
      </c>
      <c r="E397" s="9" t="s">
        <v>20</v>
      </c>
      <c r="F397" s="169">
        <v>1</v>
      </c>
      <c r="G397" s="10">
        <v>8398986</v>
      </c>
      <c r="H397" s="11">
        <f t="shared" si="65"/>
        <v>8398986</v>
      </c>
      <c r="I397" s="133"/>
      <c r="J397" s="36" t="s">
        <v>20</v>
      </c>
      <c r="K397" s="169">
        <v>1</v>
      </c>
      <c r="L397" s="11">
        <f>+K397*G397</f>
        <v>8398986</v>
      </c>
      <c r="O397" s="36" t="s">
        <v>20</v>
      </c>
      <c r="P397" s="169">
        <v>1</v>
      </c>
      <c r="Q397" s="11">
        <f>+P397*G397</f>
        <v>8398986</v>
      </c>
      <c r="S397" s="36" t="s">
        <v>20</v>
      </c>
      <c r="T397" s="169">
        <v>1</v>
      </c>
      <c r="U397" s="11">
        <f>+T397*G397</f>
        <v>8398986</v>
      </c>
    </row>
    <row r="398" spans="1:21" ht="16.2" thickBot="1" x14ac:dyDescent="0.3">
      <c r="A398" s="131"/>
      <c r="B398" s="132"/>
      <c r="C398" s="17" t="s">
        <v>201</v>
      </c>
      <c r="D398" s="20"/>
      <c r="E398" s="20"/>
      <c r="F398" s="172"/>
      <c r="G398" s="20"/>
      <c r="H398" s="21"/>
      <c r="I398" s="133"/>
      <c r="J398" s="17"/>
      <c r="K398" s="172"/>
      <c r="L398" s="21"/>
      <c r="O398" s="17"/>
      <c r="P398" s="172"/>
      <c r="Q398" s="21"/>
      <c r="S398" s="17"/>
      <c r="T398" s="172"/>
      <c r="U398" s="21"/>
    </row>
    <row r="399" spans="1:21" ht="15.6" x14ac:dyDescent="0.25">
      <c r="A399" s="131"/>
      <c r="B399" s="132"/>
      <c r="C399" s="238">
        <v>11.41</v>
      </c>
      <c r="D399" s="8" t="s">
        <v>384</v>
      </c>
      <c r="E399" s="9" t="s">
        <v>20</v>
      </c>
      <c r="F399" s="169">
        <v>1</v>
      </c>
      <c r="G399" s="10">
        <v>5635328</v>
      </c>
      <c r="H399" s="11">
        <f t="shared" ref="H399:H401" si="66">F399*G399</f>
        <v>5635328</v>
      </c>
      <c r="I399" s="133"/>
      <c r="J399" s="36" t="s">
        <v>20</v>
      </c>
      <c r="K399" s="169">
        <v>1</v>
      </c>
      <c r="L399" s="11">
        <f>+K399*G399</f>
        <v>5635328</v>
      </c>
      <c r="O399" s="36" t="s">
        <v>20</v>
      </c>
      <c r="P399" s="169">
        <v>1</v>
      </c>
      <c r="Q399" s="11">
        <f>+P399*G399</f>
        <v>5635328</v>
      </c>
      <c r="S399" s="36" t="s">
        <v>20</v>
      </c>
      <c r="T399" s="169">
        <v>1</v>
      </c>
      <c r="U399" s="11">
        <f>+T399*G399</f>
        <v>5635328</v>
      </c>
    </row>
    <row r="400" spans="1:21" ht="15.6" x14ac:dyDescent="0.25">
      <c r="A400" s="131"/>
      <c r="B400" s="132"/>
      <c r="C400" s="238">
        <v>11.42</v>
      </c>
      <c r="D400" s="8" t="s">
        <v>202</v>
      </c>
      <c r="E400" s="9" t="s">
        <v>20</v>
      </c>
      <c r="F400" s="169">
        <v>2</v>
      </c>
      <c r="G400" s="10">
        <v>4030459</v>
      </c>
      <c r="H400" s="11">
        <f t="shared" si="66"/>
        <v>8060918</v>
      </c>
      <c r="I400" s="133"/>
      <c r="J400" s="36" t="s">
        <v>20</v>
      </c>
      <c r="K400" s="169">
        <v>2</v>
      </c>
      <c r="L400" s="11">
        <f>+K400*G400</f>
        <v>8060918</v>
      </c>
      <c r="O400" s="36" t="s">
        <v>20</v>
      </c>
      <c r="P400" s="169">
        <v>2</v>
      </c>
      <c r="Q400" s="11">
        <f>+P400*G400</f>
        <v>8060918</v>
      </c>
      <c r="S400" s="36" t="s">
        <v>20</v>
      </c>
      <c r="T400" s="169">
        <v>2</v>
      </c>
      <c r="U400" s="11">
        <f>+T400*G400</f>
        <v>8060918</v>
      </c>
    </row>
    <row r="401" spans="1:21" ht="15.6" x14ac:dyDescent="0.25">
      <c r="A401" s="131"/>
      <c r="B401" s="132"/>
      <c r="C401" s="238">
        <v>11.43</v>
      </c>
      <c r="D401" s="8" t="s">
        <v>385</v>
      </c>
      <c r="E401" s="9" t="s">
        <v>20</v>
      </c>
      <c r="F401" s="179">
        <v>1</v>
      </c>
      <c r="G401" s="10">
        <v>1329524</v>
      </c>
      <c r="H401" s="11">
        <f t="shared" si="66"/>
        <v>1329524</v>
      </c>
      <c r="I401" s="133"/>
      <c r="J401" s="36" t="s">
        <v>20</v>
      </c>
      <c r="K401" s="169">
        <v>1</v>
      </c>
      <c r="L401" s="11">
        <f>+K401*G401</f>
        <v>1329524</v>
      </c>
      <c r="O401" s="36" t="s">
        <v>20</v>
      </c>
      <c r="P401" s="169">
        <v>1</v>
      </c>
      <c r="Q401" s="11">
        <f>+P401*G401</f>
        <v>1329524</v>
      </c>
      <c r="S401" s="36" t="s">
        <v>20</v>
      </c>
      <c r="T401" s="169">
        <v>1</v>
      </c>
      <c r="U401" s="11">
        <f>+T401*G401</f>
        <v>1329524</v>
      </c>
    </row>
    <row r="402" spans="1:21" ht="15.6" x14ac:dyDescent="0.25">
      <c r="A402" s="131"/>
      <c r="B402" s="132"/>
      <c r="C402" s="238">
        <v>11.44</v>
      </c>
      <c r="D402" s="8" t="s">
        <v>386</v>
      </c>
      <c r="E402" s="9" t="s">
        <v>20</v>
      </c>
      <c r="F402" s="169">
        <v>1</v>
      </c>
      <c r="G402" s="10">
        <v>3881624</v>
      </c>
      <c r="H402" s="11">
        <f t="shared" si="65"/>
        <v>3881624</v>
      </c>
      <c r="I402" s="133"/>
      <c r="J402" s="36" t="s">
        <v>20</v>
      </c>
      <c r="K402" s="169">
        <v>1</v>
      </c>
      <c r="L402" s="11">
        <f>+K402*G402</f>
        <v>3881624</v>
      </c>
      <c r="O402" s="36" t="s">
        <v>20</v>
      </c>
      <c r="P402" s="169">
        <v>1</v>
      </c>
      <c r="Q402" s="11">
        <f>+P402*G402</f>
        <v>3881624</v>
      </c>
      <c r="S402" s="36" t="s">
        <v>20</v>
      </c>
      <c r="T402" s="169">
        <v>1</v>
      </c>
      <c r="U402" s="11">
        <f>+T402*G402</f>
        <v>3881624</v>
      </c>
    </row>
    <row r="403" spans="1:21" ht="69" x14ac:dyDescent="0.25">
      <c r="A403" s="131"/>
      <c r="B403" s="132"/>
      <c r="C403" s="238">
        <v>11.45</v>
      </c>
      <c r="D403" s="8" t="s">
        <v>387</v>
      </c>
      <c r="E403" s="9" t="s">
        <v>20</v>
      </c>
      <c r="F403" s="169">
        <v>1</v>
      </c>
      <c r="G403" s="10">
        <v>302986552</v>
      </c>
      <c r="H403" s="11">
        <f t="shared" si="65"/>
        <v>302986552</v>
      </c>
      <c r="I403" s="133"/>
      <c r="J403" s="36" t="s">
        <v>20</v>
      </c>
      <c r="K403" s="127">
        <v>0</v>
      </c>
      <c r="L403" s="11">
        <f>+K403*G403</f>
        <v>0</v>
      </c>
      <c r="O403" s="36" t="s">
        <v>20</v>
      </c>
      <c r="P403" s="127">
        <v>0</v>
      </c>
      <c r="Q403" s="11">
        <f>+P403*G403</f>
        <v>0</v>
      </c>
      <c r="S403" s="36" t="s">
        <v>20</v>
      </c>
      <c r="T403" s="127">
        <v>0</v>
      </c>
      <c r="U403" s="11">
        <f>+T403*G403</f>
        <v>0</v>
      </c>
    </row>
    <row r="404" spans="1:21" ht="16.2" thickBot="1" x14ac:dyDescent="0.3">
      <c r="A404" s="131"/>
      <c r="B404" s="132"/>
      <c r="C404" s="15" t="s">
        <v>34</v>
      </c>
      <c r="D404" s="137"/>
      <c r="E404" s="137"/>
      <c r="F404" s="169"/>
      <c r="G404" s="137"/>
      <c r="H404" s="16">
        <f>SUM(H350:H403)</f>
        <v>718499110</v>
      </c>
      <c r="I404" s="133"/>
      <c r="J404" s="138"/>
      <c r="K404" s="169"/>
      <c r="L404" s="16">
        <f>SUM(L350:L403)</f>
        <v>415512558</v>
      </c>
      <c r="O404" s="138"/>
      <c r="P404" s="169"/>
      <c r="Q404" s="16">
        <f>SUM(Q350:Q403)</f>
        <v>493373049.36400002</v>
      </c>
      <c r="S404" s="138"/>
      <c r="T404" s="169"/>
      <c r="U404" s="16">
        <f>SUM(U350:U403)</f>
        <v>493373049.36400002</v>
      </c>
    </row>
    <row r="405" spans="1:21" ht="16.2" thickBot="1" x14ac:dyDescent="0.3">
      <c r="A405" s="131"/>
      <c r="B405" s="132"/>
      <c r="C405" s="4" t="s">
        <v>388</v>
      </c>
      <c r="D405" s="5"/>
      <c r="E405" s="5"/>
      <c r="F405" s="168"/>
      <c r="G405" s="5"/>
      <c r="H405" s="6"/>
      <c r="I405" s="133"/>
      <c r="J405" s="4"/>
      <c r="K405" s="168"/>
      <c r="L405" s="6"/>
      <c r="O405" s="4"/>
      <c r="P405" s="168"/>
      <c r="Q405" s="6"/>
      <c r="S405" s="4"/>
      <c r="T405" s="168"/>
      <c r="U405" s="6"/>
    </row>
    <row r="406" spans="1:21" ht="41.4" x14ac:dyDescent="0.25">
      <c r="A406" s="131"/>
      <c r="B406" s="132"/>
      <c r="C406" s="239">
        <v>12.1</v>
      </c>
      <c r="D406" s="8" t="s">
        <v>389</v>
      </c>
      <c r="E406" s="9" t="s">
        <v>9</v>
      </c>
      <c r="F406" s="169">
        <v>1</v>
      </c>
      <c r="G406" s="10">
        <v>1096774911</v>
      </c>
      <c r="H406" s="11">
        <f>F406*G406</f>
        <v>1096774911</v>
      </c>
      <c r="I406" s="133"/>
      <c r="J406" s="36" t="s">
        <v>9</v>
      </c>
      <c r="K406" s="169">
        <v>1</v>
      </c>
      <c r="L406" s="11">
        <f>+K406*G406</f>
        <v>1096774911</v>
      </c>
      <c r="O406" s="36" t="s">
        <v>9</v>
      </c>
      <c r="P406" s="169">
        <v>1</v>
      </c>
      <c r="Q406" s="11">
        <f>+P406*G406</f>
        <v>1096774911</v>
      </c>
      <c r="S406" s="36" t="s">
        <v>9</v>
      </c>
      <c r="T406" s="169">
        <v>1</v>
      </c>
      <c r="U406" s="11">
        <f>+T406*G406</f>
        <v>1096774911</v>
      </c>
    </row>
    <row r="407" spans="1:21" ht="16.2" thickBot="1" x14ac:dyDescent="0.3">
      <c r="A407" s="131"/>
      <c r="B407" s="132"/>
      <c r="C407" s="15" t="s">
        <v>34</v>
      </c>
      <c r="D407" s="137"/>
      <c r="E407" s="137"/>
      <c r="F407" s="169"/>
      <c r="G407" s="137"/>
      <c r="H407" s="16">
        <f>SUM(H406:H406)</f>
        <v>1096774911</v>
      </c>
      <c r="I407" s="133"/>
      <c r="J407" s="138"/>
      <c r="K407" s="169"/>
      <c r="L407" s="16">
        <f>SUM(L406:L406)</f>
        <v>1096774911</v>
      </c>
      <c r="O407" s="138"/>
      <c r="P407" s="169"/>
      <c r="Q407" s="16">
        <f>SUM(Q406:Q406)</f>
        <v>1096774911</v>
      </c>
      <c r="S407" s="138"/>
      <c r="T407" s="169"/>
      <c r="U407" s="16">
        <f>SUM(U406:U406)</f>
        <v>1096774911</v>
      </c>
    </row>
    <row r="408" spans="1:21" ht="16.2" thickBot="1" x14ac:dyDescent="0.3">
      <c r="A408" s="131"/>
      <c r="B408" s="132"/>
      <c r="C408" s="4" t="s">
        <v>390</v>
      </c>
      <c r="D408" s="5"/>
      <c r="E408" s="5"/>
      <c r="F408" s="168"/>
      <c r="G408" s="5"/>
      <c r="H408" s="6"/>
      <c r="I408" s="133"/>
      <c r="J408" s="4"/>
      <c r="K408" s="168"/>
      <c r="L408" s="6"/>
      <c r="O408" s="4"/>
      <c r="P408" s="168"/>
      <c r="Q408" s="6"/>
      <c r="S408" s="4"/>
      <c r="T408" s="168"/>
      <c r="U408" s="6"/>
    </row>
    <row r="409" spans="1:21" ht="15.6" x14ac:dyDescent="0.25">
      <c r="A409" s="131"/>
      <c r="B409" s="132"/>
      <c r="C409" s="22">
        <v>13.1</v>
      </c>
      <c r="D409" s="8" t="s">
        <v>391</v>
      </c>
      <c r="E409" s="9" t="s">
        <v>14</v>
      </c>
      <c r="F409" s="169">
        <v>3446.13</v>
      </c>
      <c r="G409" s="10">
        <v>13490</v>
      </c>
      <c r="H409" s="11">
        <f>F409*G409</f>
        <v>46488293.700000003</v>
      </c>
      <c r="I409" s="133"/>
      <c r="J409" s="36" t="s">
        <v>14</v>
      </c>
      <c r="K409" s="169">
        <v>3446.13</v>
      </c>
      <c r="L409" s="11">
        <f>+K409*G409</f>
        <v>46488293.700000003</v>
      </c>
      <c r="O409" s="36" t="s">
        <v>14</v>
      </c>
      <c r="P409" s="169">
        <v>3446.13</v>
      </c>
      <c r="Q409" s="11">
        <f>+P409*G409</f>
        <v>46488293.700000003</v>
      </c>
      <c r="S409" s="36" t="s">
        <v>14</v>
      </c>
      <c r="T409" s="169">
        <v>3446.13</v>
      </c>
      <c r="U409" s="11">
        <f>+T409*G409</f>
        <v>46488293.700000003</v>
      </c>
    </row>
    <row r="410" spans="1:21" ht="16.2" thickBot="1" x14ac:dyDescent="0.3">
      <c r="A410" s="131"/>
      <c r="B410" s="132"/>
      <c r="C410" s="104" t="s">
        <v>34</v>
      </c>
      <c r="D410" s="200"/>
      <c r="E410" s="200"/>
      <c r="F410" s="177"/>
      <c r="G410" s="200"/>
      <c r="H410" s="103">
        <f>H409</f>
        <v>46488293.700000003</v>
      </c>
      <c r="I410" s="133"/>
      <c r="J410" s="142"/>
      <c r="K410" s="177"/>
      <c r="L410" s="103">
        <f>L409</f>
        <v>46488293.700000003</v>
      </c>
      <c r="O410" s="138"/>
      <c r="P410" s="173"/>
      <c r="Q410" s="16">
        <f>Q409</f>
        <v>46488293.700000003</v>
      </c>
      <c r="S410" s="138"/>
      <c r="T410" s="173"/>
      <c r="U410" s="16">
        <f>U409</f>
        <v>46488293.700000003</v>
      </c>
    </row>
    <row r="411" spans="1:21" ht="15.6" x14ac:dyDescent="0.25">
      <c r="A411" s="131"/>
      <c r="B411" s="132"/>
      <c r="C411" s="226"/>
      <c r="D411" s="227"/>
      <c r="E411" s="227"/>
      <c r="F411" s="228"/>
      <c r="G411" s="227"/>
      <c r="H411" s="229"/>
      <c r="I411" s="133"/>
      <c r="J411" s="230"/>
      <c r="K411" s="228"/>
      <c r="L411" s="229"/>
      <c r="O411" s="230"/>
      <c r="P411" s="228"/>
      <c r="Q411" s="229"/>
      <c r="S411" s="230"/>
      <c r="T411" s="228"/>
      <c r="U411" s="229"/>
    </row>
    <row r="412" spans="1:21" ht="16.2" thickBot="1" x14ac:dyDescent="0.3">
      <c r="A412" s="131"/>
      <c r="B412" s="132"/>
      <c r="C412" s="15"/>
      <c r="D412" s="137"/>
      <c r="E412" s="137"/>
      <c r="F412" s="231"/>
      <c r="G412" s="137"/>
      <c r="H412" s="232"/>
      <c r="I412" s="133"/>
      <c r="J412" s="138"/>
      <c r="K412" s="231"/>
      <c r="L412" s="232"/>
      <c r="O412" s="138"/>
      <c r="P412" s="231"/>
      <c r="Q412" s="232"/>
      <c r="S412" s="138"/>
      <c r="T412" s="231"/>
      <c r="U412" s="232"/>
    </row>
    <row r="413" spans="1:21" ht="16.2" thickBot="1" x14ac:dyDescent="0.3">
      <c r="A413" s="131"/>
      <c r="B413" s="132"/>
      <c r="C413" s="58" t="s">
        <v>407</v>
      </c>
      <c r="D413" s="59"/>
      <c r="E413" s="59"/>
      <c r="F413" s="60"/>
      <c r="G413" s="59"/>
      <c r="H413" s="95"/>
      <c r="I413" s="133"/>
      <c r="J413" s="4"/>
      <c r="K413" s="168"/>
      <c r="L413" s="6"/>
      <c r="O413" s="4"/>
      <c r="P413" s="168"/>
      <c r="Q413" s="6"/>
      <c r="S413" s="4"/>
      <c r="T413" s="168"/>
      <c r="U413" s="6"/>
    </row>
    <row r="414" spans="1:21" ht="27.6" x14ac:dyDescent="0.25">
      <c r="A414" s="131"/>
      <c r="B414" s="132"/>
      <c r="C414" s="52" t="s">
        <v>406</v>
      </c>
      <c r="D414" s="8" t="s">
        <v>808</v>
      </c>
      <c r="E414" s="9" t="s">
        <v>14</v>
      </c>
      <c r="F414" s="53">
        <v>0</v>
      </c>
      <c r="G414" s="84">
        <f>27706.0606060606*1.2795</f>
        <v>35449.904545454541</v>
      </c>
      <c r="H414" s="55">
        <f>F414*G414</f>
        <v>0</v>
      </c>
      <c r="I414" s="133"/>
      <c r="J414" s="36" t="s">
        <v>14</v>
      </c>
      <c r="K414" s="169">
        <v>0</v>
      </c>
      <c r="L414" s="11">
        <f>+K414*G414</f>
        <v>0</v>
      </c>
      <c r="O414" s="36" t="s">
        <v>14</v>
      </c>
      <c r="P414" s="169">
        <v>444.88</v>
      </c>
      <c r="Q414" s="11">
        <f>+P414*G414</f>
        <v>15770953.534181817</v>
      </c>
      <c r="S414" s="36" t="s">
        <v>14</v>
      </c>
      <c r="T414" s="169">
        <v>444.88</v>
      </c>
      <c r="U414" s="11">
        <f>+T414*G414</f>
        <v>15770953.534181817</v>
      </c>
    </row>
    <row r="415" spans="1:21" ht="15.6" x14ac:dyDescent="0.25">
      <c r="A415" s="131"/>
      <c r="B415" s="132"/>
      <c r="C415" s="52" t="s">
        <v>875</v>
      </c>
      <c r="D415" s="8" t="s">
        <v>876</v>
      </c>
      <c r="E415" s="9" t="s">
        <v>20</v>
      </c>
      <c r="F415" s="53">
        <v>0</v>
      </c>
      <c r="G415" s="84">
        <v>222537.04</v>
      </c>
      <c r="H415" s="55">
        <f>F415*G415</f>
        <v>0</v>
      </c>
      <c r="I415" s="133"/>
      <c r="J415" s="36" t="s">
        <v>20</v>
      </c>
      <c r="K415" s="169">
        <v>0</v>
      </c>
      <c r="L415" s="11">
        <f>+K415*G415</f>
        <v>0</v>
      </c>
      <c r="O415" s="36" t="s">
        <v>20</v>
      </c>
      <c r="P415" s="169">
        <v>116</v>
      </c>
      <c r="Q415" s="11">
        <f>+P415*G415</f>
        <v>25814296.640000001</v>
      </c>
      <c r="S415" s="36" t="s">
        <v>20</v>
      </c>
      <c r="T415" s="169">
        <v>116</v>
      </c>
      <c r="U415" s="11">
        <f>+T415*G415</f>
        <v>25814296.640000001</v>
      </c>
    </row>
    <row r="416" spans="1:21" ht="16.2" thickBot="1" x14ac:dyDescent="0.3">
      <c r="A416" s="131"/>
      <c r="B416" s="132"/>
      <c r="C416" s="42" t="s">
        <v>34</v>
      </c>
      <c r="D416" s="43"/>
      <c r="E416" s="43"/>
      <c r="F416" s="44"/>
      <c r="G416" s="43"/>
      <c r="H416" s="45">
        <f>SUM(H414)</f>
        <v>0</v>
      </c>
      <c r="I416" s="133"/>
      <c r="J416" s="36"/>
      <c r="K416" s="169"/>
      <c r="L416" s="103">
        <f>L414</f>
        <v>0</v>
      </c>
      <c r="O416" s="36"/>
      <c r="P416" s="169"/>
      <c r="Q416" s="45">
        <f>SUM(Q414:Q415)</f>
        <v>41585250.174181819</v>
      </c>
      <c r="S416" s="36"/>
      <c r="T416" s="169"/>
      <c r="U416" s="45">
        <f>SUM(U414:U415)</f>
        <v>41585250.174181819</v>
      </c>
    </row>
    <row r="417" spans="1:21" ht="16.2" thickBot="1" x14ac:dyDescent="0.3">
      <c r="A417" s="131"/>
      <c r="B417" s="132"/>
      <c r="C417" s="38" t="s">
        <v>835</v>
      </c>
      <c r="D417" s="39"/>
      <c r="E417" s="39"/>
      <c r="F417" s="40"/>
      <c r="G417" s="39"/>
      <c r="H417" s="41"/>
      <c r="I417" s="133"/>
      <c r="J417" s="4"/>
      <c r="K417" s="168"/>
      <c r="L417" s="6"/>
      <c r="O417" s="4"/>
      <c r="P417" s="168"/>
      <c r="Q417" s="6"/>
      <c r="S417" s="4"/>
      <c r="T417" s="168"/>
      <c r="U417" s="6"/>
    </row>
    <row r="418" spans="1:21" ht="39.6" customHeight="1" x14ac:dyDescent="0.25">
      <c r="A418" s="131"/>
      <c r="B418" s="132"/>
      <c r="C418" s="236" t="s">
        <v>408</v>
      </c>
      <c r="D418" s="8" t="s">
        <v>820</v>
      </c>
      <c r="E418" s="9" t="s">
        <v>20</v>
      </c>
      <c r="F418" s="53">
        <v>0</v>
      </c>
      <c r="G418" s="84">
        <v>2746732.6988636306</v>
      </c>
      <c r="H418" s="55">
        <f>+F418*G418</f>
        <v>0</v>
      </c>
      <c r="I418" s="133"/>
      <c r="J418" s="36" t="s">
        <v>20</v>
      </c>
      <c r="K418" s="169">
        <v>0</v>
      </c>
      <c r="L418" s="11">
        <f t="shared" ref="L418:L427" si="67">+K418*G418</f>
        <v>0</v>
      </c>
      <c r="O418" s="36" t="s">
        <v>20</v>
      </c>
      <c r="P418" s="169">
        <v>2</v>
      </c>
      <c r="Q418" s="11">
        <f t="shared" ref="Q418:Q435" si="68">+P418*G418</f>
        <v>5493465.3977272613</v>
      </c>
      <c r="S418" s="36" t="s">
        <v>20</v>
      </c>
      <c r="T418" s="169">
        <v>2</v>
      </c>
      <c r="U418" s="11">
        <f t="shared" ref="U418:U435" si="69">+T418*G418</f>
        <v>5493465.3977272613</v>
      </c>
    </row>
    <row r="419" spans="1:21" ht="37.950000000000003" customHeight="1" x14ac:dyDescent="0.25">
      <c r="A419" s="131"/>
      <c r="B419" s="132"/>
      <c r="C419" s="236" t="s">
        <v>409</v>
      </c>
      <c r="D419" s="8" t="s">
        <v>825</v>
      </c>
      <c r="E419" s="9" t="s">
        <v>20</v>
      </c>
      <c r="F419" s="53">
        <v>0</v>
      </c>
      <c r="G419" s="84">
        <v>3586522</v>
      </c>
      <c r="H419" s="55">
        <f>+F419*G419</f>
        <v>0</v>
      </c>
      <c r="I419" s="133"/>
      <c r="J419" s="36" t="s">
        <v>20</v>
      </c>
      <c r="K419" s="169">
        <v>0</v>
      </c>
      <c r="L419" s="11">
        <f t="shared" si="67"/>
        <v>0</v>
      </c>
      <c r="O419" s="36" t="s">
        <v>20</v>
      </c>
      <c r="P419" s="169">
        <v>1</v>
      </c>
      <c r="Q419" s="11">
        <f t="shared" si="68"/>
        <v>3586522</v>
      </c>
      <c r="S419" s="36" t="s">
        <v>20</v>
      </c>
      <c r="T419" s="169">
        <v>1</v>
      </c>
      <c r="U419" s="11">
        <f t="shared" si="69"/>
        <v>3586522</v>
      </c>
    </row>
    <row r="420" spans="1:21" ht="19.95" customHeight="1" x14ac:dyDescent="0.25">
      <c r="A420" s="131"/>
      <c r="B420" s="132"/>
      <c r="C420" s="236" t="s">
        <v>410</v>
      </c>
      <c r="D420" s="8" t="s">
        <v>809</v>
      </c>
      <c r="E420" s="9" t="s">
        <v>7</v>
      </c>
      <c r="F420" s="53">
        <v>0</v>
      </c>
      <c r="G420" s="84">
        <v>21356</v>
      </c>
      <c r="H420" s="55">
        <f t="shared" ref="H420:H426" si="70">+F420*G420</f>
        <v>0</v>
      </c>
      <c r="I420" s="133"/>
      <c r="J420" s="36" t="s">
        <v>7</v>
      </c>
      <c r="K420" s="169">
        <v>0</v>
      </c>
      <c r="L420" s="11">
        <f t="shared" si="67"/>
        <v>0</v>
      </c>
      <c r="O420" s="36" t="s">
        <v>7</v>
      </c>
      <c r="P420" s="169">
        <v>1162.8499999999999</v>
      </c>
      <c r="Q420" s="11">
        <f t="shared" si="68"/>
        <v>24833824.599999998</v>
      </c>
      <c r="S420" s="36" t="s">
        <v>7</v>
      </c>
      <c r="T420" s="169">
        <v>1162.8499999999999</v>
      </c>
      <c r="U420" s="11">
        <f t="shared" si="69"/>
        <v>24833824.599999998</v>
      </c>
    </row>
    <row r="421" spans="1:21" ht="55.2" x14ac:dyDescent="0.25">
      <c r="A421" s="131"/>
      <c r="B421" s="132"/>
      <c r="C421" s="236" t="s">
        <v>411</v>
      </c>
      <c r="D421" s="8" t="s">
        <v>412</v>
      </c>
      <c r="E421" s="9" t="s">
        <v>14</v>
      </c>
      <c r="F421" s="53">
        <v>0</v>
      </c>
      <c r="G421" s="84">
        <v>368950</v>
      </c>
      <c r="H421" s="55">
        <f t="shared" si="70"/>
        <v>0</v>
      </c>
      <c r="I421" s="133"/>
      <c r="J421" s="36" t="s">
        <v>14</v>
      </c>
      <c r="K421" s="169">
        <v>0</v>
      </c>
      <c r="L421" s="11">
        <f t="shared" si="67"/>
        <v>0</v>
      </c>
      <c r="O421" s="36" t="s">
        <v>14</v>
      </c>
      <c r="P421" s="169">
        <v>323.39999999999998</v>
      </c>
      <c r="Q421" s="11">
        <f t="shared" si="68"/>
        <v>119318429.99999999</v>
      </c>
      <c r="S421" s="36" t="s">
        <v>14</v>
      </c>
      <c r="T421" s="169">
        <v>323.39999999999998</v>
      </c>
      <c r="U421" s="11">
        <f t="shared" si="69"/>
        <v>119318429.99999999</v>
      </c>
    </row>
    <row r="422" spans="1:21" ht="43.2" customHeight="1" x14ac:dyDescent="0.25">
      <c r="A422" s="131"/>
      <c r="B422" s="132"/>
      <c r="C422" s="236" t="s">
        <v>413</v>
      </c>
      <c r="D422" s="8" t="s">
        <v>834</v>
      </c>
      <c r="E422" s="9" t="s">
        <v>16</v>
      </c>
      <c r="F422" s="53">
        <v>0</v>
      </c>
      <c r="G422" s="84">
        <f>+((90000+2*33000+20000)/0.6)*1.2795</f>
        <v>375320.00000000006</v>
      </c>
      <c r="H422" s="55">
        <f t="shared" si="70"/>
        <v>0</v>
      </c>
      <c r="I422" s="133"/>
      <c r="J422" s="36" t="s">
        <v>16</v>
      </c>
      <c r="K422" s="169">
        <v>0</v>
      </c>
      <c r="L422" s="11">
        <f t="shared" si="67"/>
        <v>0</v>
      </c>
      <c r="O422" s="36" t="s">
        <v>16</v>
      </c>
      <c r="P422" s="169">
        <f>1975.82*0.15</f>
        <v>296.37299999999999</v>
      </c>
      <c r="Q422" s="11">
        <f t="shared" si="68"/>
        <v>111234714.36000001</v>
      </c>
      <c r="S422" s="36" t="s">
        <v>16</v>
      </c>
      <c r="T422" s="169">
        <v>296.37299999999999</v>
      </c>
      <c r="U422" s="11">
        <f t="shared" si="69"/>
        <v>111234714.36000001</v>
      </c>
    </row>
    <row r="423" spans="1:21" ht="15.6" x14ac:dyDescent="0.25">
      <c r="A423" s="131"/>
      <c r="B423" s="132"/>
      <c r="C423" s="236" t="s">
        <v>414</v>
      </c>
      <c r="D423" s="8" t="s">
        <v>415</v>
      </c>
      <c r="E423" s="9" t="s">
        <v>14</v>
      </c>
      <c r="F423" s="53">
        <v>0</v>
      </c>
      <c r="G423" s="84">
        <v>39578</v>
      </c>
      <c r="H423" s="55">
        <f t="shared" si="70"/>
        <v>0</v>
      </c>
      <c r="I423" s="133"/>
      <c r="J423" s="36" t="s">
        <v>14</v>
      </c>
      <c r="K423" s="169">
        <v>0</v>
      </c>
      <c r="L423" s="11">
        <f t="shared" si="67"/>
        <v>0</v>
      </c>
      <c r="O423" s="36" t="s">
        <v>14</v>
      </c>
      <c r="P423" s="169">
        <v>1975.82</v>
      </c>
      <c r="Q423" s="11">
        <f t="shared" si="68"/>
        <v>78199003.959999993</v>
      </c>
      <c r="S423" s="36" t="s">
        <v>14</v>
      </c>
      <c r="T423" s="169">
        <v>1975.82</v>
      </c>
      <c r="U423" s="11">
        <f t="shared" si="69"/>
        <v>78199003.959999993</v>
      </c>
    </row>
    <row r="424" spans="1:21" ht="27.6" x14ac:dyDescent="0.25">
      <c r="A424" s="131"/>
      <c r="B424" s="132"/>
      <c r="C424" s="236" t="s">
        <v>416</v>
      </c>
      <c r="D424" s="8" t="s">
        <v>827</v>
      </c>
      <c r="E424" s="9" t="s">
        <v>7</v>
      </c>
      <c r="F424" s="53">
        <v>0</v>
      </c>
      <c r="G424" s="84">
        <f>+(8500/0.6)*1.2795</f>
        <v>18126.250000000004</v>
      </c>
      <c r="H424" s="55">
        <f t="shared" si="70"/>
        <v>0</v>
      </c>
      <c r="I424" s="133"/>
      <c r="J424" s="36" t="s">
        <v>7</v>
      </c>
      <c r="K424" s="169">
        <v>0</v>
      </c>
      <c r="L424" s="11">
        <f t="shared" si="67"/>
        <v>0</v>
      </c>
      <c r="O424" s="36" t="s">
        <v>7</v>
      </c>
      <c r="P424" s="169">
        <v>1794</v>
      </c>
      <c r="Q424" s="11">
        <f t="shared" si="68"/>
        <v>32518492.500000007</v>
      </c>
      <c r="S424" s="36" t="s">
        <v>7</v>
      </c>
      <c r="T424" s="169">
        <v>1794</v>
      </c>
      <c r="U424" s="11">
        <f t="shared" si="69"/>
        <v>32518492.500000007</v>
      </c>
    </row>
    <row r="425" spans="1:21" ht="27.6" x14ac:dyDescent="0.25">
      <c r="A425" s="131"/>
      <c r="B425" s="132"/>
      <c r="C425" s="236" t="s">
        <v>417</v>
      </c>
      <c r="D425" s="8" t="s">
        <v>857</v>
      </c>
      <c r="E425" s="9" t="s">
        <v>16</v>
      </c>
      <c r="F425" s="53">
        <v>0</v>
      </c>
      <c r="G425" s="84">
        <f>(155800/0.6)*1.2795</f>
        <v>332243.50000000006</v>
      </c>
      <c r="H425" s="55">
        <f t="shared" si="70"/>
        <v>0</v>
      </c>
      <c r="I425" s="133"/>
      <c r="J425" s="36" t="s">
        <v>16</v>
      </c>
      <c r="K425" s="169">
        <v>0</v>
      </c>
      <c r="L425" s="11">
        <f t="shared" si="67"/>
        <v>0</v>
      </c>
      <c r="O425" s="36" t="s">
        <v>16</v>
      </c>
      <c r="P425" s="169">
        <f>+P422</f>
        <v>296.37299999999999</v>
      </c>
      <c r="Q425" s="11">
        <f t="shared" si="68"/>
        <v>98468002.825500011</v>
      </c>
      <c r="S425" s="36" t="s">
        <v>16</v>
      </c>
      <c r="T425" s="169">
        <v>296.37299999999999</v>
      </c>
      <c r="U425" s="11">
        <f t="shared" si="69"/>
        <v>98468002.825500011</v>
      </c>
    </row>
    <row r="426" spans="1:21" ht="39" customHeight="1" x14ac:dyDescent="0.25">
      <c r="A426" s="131"/>
      <c r="B426" s="132"/>
      <c r="C426" s="236" t="s">
        <v>418</v>
      </c>
      <c r="D426" s="8" t="s">
        <v>810</v>
      </c>
      <c r="E426" s="9" t="s">
        <v>14</v>
      </c>
      <c r="F426" s="53">
        <v>0</v>
      </c>
      <c r="G426" s="84">
        <f>+(135000+65000)/0.6*1.2795</f>
        <v>426500.00000000006</v>
      </c>
      <c r="H426" s="55">
        <f t="shared" si="70"/>
        <v>0</v>
      </c>
      <c r="I426" s="133"/>
      <c r="J426" s="36" t="s">
        <v>14</v>
      </c>
      <c r="K426" s="169">
        <v>0</v>
      </c>
      <c r="L426" s="11">
        <f t="shared" si="67"/>
        <v>0</v>
      </c>
      <c r="O426" s="36" t="s">
        <v>14</v>
      </c>
      <c r="P426" s="169">
        <v>28.5</v>
      </c>
      <c r="Q426" s="11">
        <f t="shared" si="68"/>
        <v>12155250.000000002</v>
      </c>
      <c r="S426" s="36" t="s">
        <v>14</v>
      </c>
      <c r="T426" s="169">
        <v>28.5</v>
      </c>
      <c r="U426" s="11">
        <f t="shared" si="69"/>
        <v>12155250.000000002</v>
      </c>
    </row>
    <row r="427" spans="1:21" ht="54.6" customHeight="1" x14ac:dyDescent="0.25">
      <c r="A427" s="131"/>
      <c r="B427" s="132"/>
      <c r="C427" s="236" t="s">
        <v>419</v>
      </c>
      <c r="D427" s="8" t="s">
        <v>843</v>
      </c>
      <c r="E427" s="9" t="s">
        <v>14</v>
      </c>
      <c r="F427" s="53">
        <v>0</v>
      </c>
      <c r="G427" s="12">
        <v>641676</v>
      </c>
      <c r="H427" s="13">
        <f t="shared" ref="H427:H435" si="71">F427*G427</f>
        <v>0</v>
      </c>
      <c r="I427" s="133"/>
      <c r="J427" s="36" t="s">
        <v>14</v>
      </c>
      <c r="K427" s="169">
        <v>0</v>
      </c>
      <c r="L427" s="11">
        <f t="shared" si="67"/>
        <v>0</v>
      </c>
      <c r="O427" s="36" t="s">
        <v>14</v>
      </c>
      <c r="P427" s="127">
        <v>9</v>
      </c>
      <c r="Q427" s="11">
        <f t="shared" si="68"/>
        <v>5775084</v>
      </c>
      <c r="S427" s="36" t="s">
        <v>14</v>
      </c>
      <c r="T427" s="127">
        <v>9</v>
      </c>
      <c r="U427" s="11">
        <f t="shared" si="69"/>
        <v>5775084</v>
      </c>
    </row>
    <row r="428" spans="1:21" ht="54.6" customHeight="1" x14ac:dyDescent="0.25">
      <c r="A428" s="131"/>
      <c r="B428" s="132"/>
      <c r="C428" s="236" t="s">
        <v>420</v>
      </c>
      <c r="D428" s="8" t="s">
        <v>851</v>
      </c>
      <c r="E428" s="9" t="s">
        <v>7</v>
      </c>
      <c r="F428" s="53">
        <v>0</v>
      </c>
      <c r="G428" s="12">
        <v>168253</v>
      </c>
      <c r="H428" s="13">
        <f t="shared" ref="H428" si="72">F428*G428</f>
        <v>0</v>
      </c>
      <c r="I428" s="133"/>
      <c r="J428" s="36" t="s">
        <v>7</v>
      </c>
      <c r="K428" s="169">
        <v>0</v>
      </c>
      <c r="L428" s="11">
        <f t="shared" ref="L428" si="73">+K428*G428</f>
        <v>0</v>
      </c>
      <c r="O428" s="36" t="s">
        <v>7</v>
      </c>
      <c r="P428" s="127">
        <v>213</v>
      </c>
      <c r="Q428" s="11">
        <f t="shared" si="68"/>
        <v>35837889</v>
      </c>
      <c r="S428" s="36" t="s">
        <v>7</v>
      </c>
      <c r="T428" s="127">
        <v>213</v>
      </c>
      <c r="U428" s="11">
        <f t="shared" si="69"/>
        <v>35837889</v>
      </c>
    </row>
    <row r="429" spans="1:21" ht="54.6" customHeight="1" x14ac:dyDescent="0.25">
      <c r="A429" s="131"/>
      <c r="B429" s="132"/>
      <c r="C429" s="236" t="s">
        <v>836</v>
      </c>
      <c r="D429" s="8" t="s">
        <v>844</v>
      </c>
      <c r="E429" s="9" t="s">
        <v>14</v>
      </c>
      <c r="F429" s="53">
        <v>0</v>
      </c>
      <c r="G429" s="12">
        <f>+G427*0.2/0.3</f>
        <v>427784.00000000006</v>
      </c>
      <c r="H429" s="13">
        <f t="shared" si="71"/>
        <v>0</v>
      </c>
      <c r="I429" s="133"/>
      <c r="J429" s="36" t="s">
        <v>14</v>
      </c>
      <c r="K429" s="169">
        <v>0</v>
      </c>
      <c r="L429" s="11">
        <f t="shared" ref="L429:L434" si="74">+K429*G429</f>
        <v>0</v>
      </c>
      <c r="O429" s="36" t="s">
        <v>14</v>
      </c>
      <c r="P429" s="127">
        <v>39.599999999999994</v>
      </c>
      <c r="Q429" s="11">
        <f t="shared" si="68"/>
        <v>16940246.399999999</v>
      </c>
      <c r="S429" s="36" t="s">
        <v>14</v>
      </c>
      <c r="T429" s="127">
        <v>39.599999999999994</v>
      </c>
      <c r="U429" s="11">
        <f t="shared" si="69"/>
        <v>16940246.399999999</v>
      </c>
    </row>
    <row r="430" spans="1:21" ht="54.6" customHeight="1" x14ac:dyDescent="0.25">
      <c r="A430" s="131"/>
      <c r="B430" s="132"/>
      <c r="C430" s="236" t="s">
        <v>837</v>
      </c>
      <c r="D430" s="8" t="s">
        <v>845</v>
      </c>
      <c r="E430" s="9" t="s">
        <v>14</v>
      </c>
      <c r="F430" s="53">
        <v>0</v>
      </c>
      <c r="G430" s="12">
        <f>+G429</f>
        <v>427784.00000000006</v>
      </c>
      <c r="H430" s="13">
        <f t="shared" si="71"/>
        <v>0</v>
      </c>
      <c r="I430" s="133"/>
      <c r="J430" s="36" t="s">
        <v>14</v>
      </c>
      <c r="K430" s="169">
        <v>0</v>
      </c>
      <c r="L430" s="11">
        <f t="shared" si="74"/>
        <v>0</v>
      </c>
      <c r="O430" s="36" t="s">
        <v>14</v>
      </c>
      <c r="P430" s="127">
        <v>9</v>
      </c>
      <c r="Q430" s="11">
        <f t="shared" si="68"/>
        <v>3850056.0000000005</v>
      </c>
      <c r="S430" s="36" t="s">
        <v>14</v>
      </c>
      <c r="T430" s="127">
        <v>9</v>
      </c>
      <c r="U430" s="11">
        <f t="shared" si="69"/>
        <v>3850056.0000000005</v>
      </c>
    </row>
    <row r="431" spans="1:21" ht="39" customHeight="1" x14ac:dyDescent="0.25">
      <c r="A431" s="131"/>
      <c r="B431" s="132"/>
      <c r="C431" s="85" t="s">
        <v>838</v>
      </c>
      <c r="D431" s="8" t="s">
        <v>43</v>
      </c>
      <c r="E431" s="9" t="s">
        <v>14</v>
      </c>
      <c r="F431" s="53">
        <v>0</v>
      </c>
      <c r="G431" s="12">
        <v>12525</v>
      </c>
      <c r="H431" s="13">
        <f t="shared" si="71"/>
        <v>0</v>
      </c>
      <c r="I431" s="133"/>
      <c r="J431" s="36" t="s">
        <v>14</v>
      </c>
      <c r="K431" s="169">
        <v>0</v>
      </c>
      <c r="L431" s="11">
        <f t="shared" si="74"/>
        <v>0</v>
      </c>
      <c r="O431" s="36" t="s">
        <v>14</v>
      </c>
      <c r="P431" s="127">
        <v>3405.6</v>
      </c>
      <c r="Q431" s="11">
        <f t="shared" si="68"/>
        <v>42655140</v>
      </c>
      <c r="S431" s="36" t="s">
        <v>14</v>
      </c>
      <c r="T431" s="127">
        <v>3405.6</v>
      </c>
      <c r="U431" s="11">
        <f t="shared" si="69"/>
        <v>42655140</v>
      </c>
    </row>
    <row r="432" spans="1:21" ht="54.6" customHeight="1" x14ac:dyDescent="0.25">
      <c r="A432" s="131"/>
      <c r="B432" s="132"/>
      <c r="C432" s="236" t="s">
        <v>839</v>
      </c>
      <c r="D432" s="8" t="s">
        <v>846</v>
      </c>
      <c r="E432" s="9" t="s">
        <v>44</v>
      </c>
      <c r="F432" s="53">
        <v>0</v>
      </c>
      <c r="G432" s="12">
        <f>2500000*1.2795</f>
        <v>3198750</v>
      </c>
      <c r="H432" s="13">
        <f t="shared" si="71"/>
        <v>0</v>
      </c>
      <c r="I432" s="133"/>
      <c r="J432" s="36" t="s">
        <v>44</v>
      </c>
      <c r="K432" s="169">
        <v>0</v>
      </c>
      <c r="L432" s="11">
        <f t="shared" si="74"/>
        <v>0</v>
      </c>
      <c r="O432" s="36" t="s">
        <v>44</v>
      </c>
      <c r="P432" s="127">
        <v>1</v>
      </c>
      <c r="Q432" s="11">
        <f t="shared" si="68"/>
        <v>3198750</v>
      </c>
      <c r="S432" s="36" t="s">
        <v>44</v>
      </c>
      <c r="T432" s="127">
        <v>1</v>
      </c>
      <c r="U432" s="11">
        <f t="shared" si="69"/>
        <v>3198750</v>
      </c>
    </row>
    <row r="433" spans="1:21" ht="54.6" customHeight="1" x14ac:dyDescent="0.25">
      <c r="A433" s="131"/>
      <c r="B433" s="132"/>
      <c r="C433" s="236" t="s">
        <v>840</v>
      </c>
      <c r="D433" s="8" t="s">
        <v>847</v>
      </c>
      <c r="E433" s="9" t="s">
        <v>20</v>
      </c>
      <c r="F433" s="53">
        <v>0</v>
      </c>
      <c r="G433" s="12">
        <f>(145000/0.6)*1.2895</f>
        <v>311629.16666666669</v>
      </c>
      <c r="H433" s="13">
        <f t="shared" si="71"/>
        <v>0</v>
      </c>
      <c r="I433" s="133"/>
      <c r="J433" s="36" t="s">
        <v>20</v>
      </c>
      <c r="K433" s="169">
        <v>0</v>
      </c>
      <c r="L433" s="11">
        <f t="shared" si="74"/>
        <v>0</v>
      </c>
      <c r="O433" s="36" t="s">
        <v>20</v>
      </c>
      <c r="P433" s="127">
        <v>39.72</v>
      </c>
      <c r="Q433" s="11">
        <f t="shared" si="68"/>
        <v>12377910.5</v>
      </c>
      <c r="S433" s="36" t="s">
        <v>20</v>
      </c>
      <c r="T433" s="127">
        <v>39.72</v>
      </c>
      <c r="U433" s="11">
        <f t="shared" si="69"/>
        <v>12377910.5</v>
      </c>
    </row>
    <row r="434" spans="1:21" ht="54.6" customHeight="1" x14ac:dyDescent="0.25">
      <c r="A434" s="131"/>
      <c r="B434" s="132"/>
      <c r="C434" s="236" t="s">
        <v>841</v>
      </c>
      <c r="D434" s="8" t="s">
        <v>848</v>
      </c>
      <c r="E434" s="9" t="s">
        <v>14</v>
      </c>
      <c r="F434" s="127">
        <v>0</v>
      </c>
      <c r="G434" s="12">
        <f>32540000*1.2895</f>
        <v>41960330</v>
      </c>
      <c r="H434" s="13">
        <f t="shared" si="71"/>
        <v>0</v>
      </c>
      <c r="I434" s="133"/>
      <c r="J434" s="36" t="s">
        <v>14</v>
      </c>
      <c r="K434" s="169">
        <v>0</v>
      </c>
      <c r="L434" s="11">
        <f t="shared" si="74"/>
        <v>0</v>
      </c>
      <c r="O434" s="36" t="s">
        <v>14</v>
      </c>
      <c r="P434" s="127">
        <v>1</v>
      </c>
      <c r="Q434" s="11">
        <f t="shared" si="68"/>
        <v>41960330</v>
      </c>
      <c r="S434" s="36" t="s">
        <v>14</v>
      </c>
      <c r="T434" s="127">
        <v>1</v>
      </c>
      <c r="U434" s="11">
        <f t="shared" si="69"/>
        <v>41960330</v>
      </c>
    </row>
    <row r="435" spans="1:21" ht="52.95" customHeight="1" thickBot="1" x14ac:dyDescent="0.3">
      <c r="A435" s="131"/>
      <c r="B435" s="132"/>
      <c r="C435" s="236" t="s">
        <v>842</v>
      </c>
      <c r="D435" s="8" t="s">
        <v>849</v>
      </c>
      <c r="E435" s="9" t="s">
        <v>20</v>
      </c>
      <c r="F435" s="53">
        <v>0</v>
      </c>
      <c r="G435" s="84">
        <v>319587</v>
      </c>
      <c r="H435" s="13">
        <f t="shared" si="71"/>
        <v>0</v>
      </c>
      <c r="I435" s="133"/>
      <c r="J435" s="36" t="s">
        <v>20</v>
      </c>
      <c r="K435" s="169">
        <v>0</v>
      </c>
      <c r="L435" s="11">
        <f t="shared" ref="L435" si="75">+K435*G435</f>
        <v>0</v>
      </c>
      <c r="O435" s="36" t="s">
        <v>20</v>
      </c>
      <c r="P435" s="127">
        <v>673.89</v>
      </c>
      <c r="Q435" s="11">
        <f t="shared" si="68"/>
        <v>215366483.43000001</v>
      </c>
      <c r="S435" s="36" t="s">
        <v>20</v>
      </c>
      <c r="T435" s="127">
        <v>673.89</v>
      </c>
      <c r="U435" s="11">
        <f t="shared" si="69"/>
        <v>215366483.43000001</v>
      </c>
    </row>
    <row r="436" spans="1:21" ht="54.6" hidden="1" customHeight="1" thickBot="1" x14ac:dyDescent="0.3">
      <c r="A436" s="131"/>
      <c r="B436" s="132"/>
      <c r="C436" s="245"/>
      <c r="D436" s="8"/>
      <c r="E436" s="9"/>
      <c r="F436" s="53"/>
      <c r="G436" s="84"/>
      <c r="H436" s="13"/>
      <c r="I436" s="133"/>
      <c r="J436" s="36"/>
      <c r="K436" s="169"/>
      <c r="L436" s="11"/>
      <c r="O436" s="36"/>
      <c r="P436" s="127"/>
      <c r="Q436" s="11"/>
      <c r="S436" s="36"/>
      <c r="T436" s="127"/>
      <c r="U436" s="11"/>
    </row>
    <row r="437" spans="1:21" ht="54.6" hidden="1" customHeight="1" thickBot="1" x14ac:dyDescent="0.3">
      <c r="A437" s="131"/>
      <c r="B437" s="132"/>
      <c r="C437" s="245"/>
      <c r="D437" s="8"/>
      <c r="E437" s="9"/>
      <c r="F437" s="53"/>
      <c r="G437" s="84"/>
      <c r="H437" s="13"/>
      <c r="I437" s="133"/>
      <c r="J437" s="36"/>
      <c r="K437" s="169"/>
      <c r="L437" s="11"/>
      <c r="O437" s="36"/>
      <c r="P437" s="127"/>
      <c r="Q437" s="11"/>
      <c r="S437" s="36"/>
      <c r="T437" s="265"/>
      <c r="U437" s="11"/>
    </row>
    <row r="438" spans="1:21" ht="39" customHeight="1" thickBot="1" x14ac:dyDescent="0.3">
      <c r="A438" s="131"/>
      <c r="B438" s="132"/>
      <c r="C438" s="42" t="s">
        <v>34</v>
      </c>
      <c r="D438" s="43"/>
      <c r="E438" s="43"/>
      <c r="F438" s="44"/>
      <c r="G438" s="43"/>
      <c r="H438" s="83">
        <f>SUM(H418:H437)</f>
        <v>0</v>
      </c>
      <c r="I438" s="133"/>
      <c r="J438" s="36"/>
      <c r="K438" s="169"/>
      <c r="L438" s="83">
        <f>SUM(L418:L436)</f>
        <v>0</v>
      </c>
      <c r="O438" s="36"/>
      <c r="P438" s="169"/>
      <c r="Q438" s="83">
        <f>SUM(Q418:Q437)</f>
        <v>863769594.97322726</v>
      </c>
      <c r="S438" s="36"/>
      <c r="T438" s="169"/>
      <c r="U438" s="83">
        <f>SUM(U418:U437)</f>
        <v>863769594.97322726</v>
      </c>
    </row>
    <row r="439" spans="1:21" ht="16.2" thickBot="1" x14ac:dyDescent="0.3">
      <c r="A439" s="131"/>
      <c r="B439" s="132"/>
      <c r="C439" s="38" t="s">
        <v>421</v>
      </c>
      <c r="D439" s="39"/>
      <c r="E439" s="39"/>
      <c r="F439" s="40"/>
      <c r="G439" s="39"/>
      <c r="H439" s="41"/>
      <c r="I439" s="133"/>
      <c r="J439" s="4"/>
      <c r="K439" s="168"/>
      <c r="L439" s="6"/>
      <c r="O439" s="4"/>
      <c r="P439" s="168"/>
      <c r="Q439" s="6"/>
      <c r="S439" s="4"/>
      <c r="T439" s="168"/>
      <c r="U439" s="6"/>
    </row>
    <row r="440" spans="1:21" ht="27.6" x14ac:dyDescent="0.25">
      <c r="A440" s="131"/>
      <c r="B440" s="132"/>
      <c r="C440" s="236" t="s">
        <v>422</v>
      </c>
      <c r="D440" s="8" t="s">
        <v>423</v>
      </c>
      <c r="E440" s="9" t="s">
        <v>7</v>
      </c>
      <c r="F440" s="53">
        <v>0</v>
      </c>
      <c r="G440" s="84">
        <f>(59123/0.6)*1.2795</f>
        <v>126079.79750000002</v>
      </c>
      <c r="H440" s="55">
        <f>+F440*G440</f>
        <v>0</v>
      </c>
      <c r="I440" s="133"/>
      <c r="J440" s="36" t="s">
        <v>7</v>
      </c>
      <c r="K440" s="169">
        <v>0</v>
      </c>
      <c r="L440" s="11">
        <f t="shared" ref="L440:L443" si="76">+K440*G440</f>
        <v>0</v>
      </c>
      <c r="O440" s="36" t="s">
        <v>7</v>
      </c>
      <c r="P440" s="169">
        <v>57.9</v>
      </c>
      <c r="Q440" s="11">
        <f>+P440*G440</f>
        <v>7300020.2752500009</v>
      </c>
      <c r="S440" s="36" t="s">
        <v>7</v>
      </c>
      <c r="T440" s="169">
        <v>57.9</v>
      </c>
      <c r="U440" s="11">
        <f>+T440*G440</f>
        <v>7300020.2752500009</v>
      </c>
    </row>
    <row r="441" spans="1:21" ht="39.6" customHeight="1" x14ac:dyDescent="0.25">
      <c r="A441" s="131"/>
      <c r="B441" s="132"/>
      <c r="C441" s="236" t="s">
        <v>424</v>
      </c>
      <c r="D441" s="8" t="s">
        <v>425</v>
      </c>
      <c r="E441" s="9" t="s">
        <v>7</v>
      </c>
      <c r="F441" s="53">
        <v>0</v>
      </c>
      <c r="G441" s="84">
        <f>(60705/0.6)*1.2795</f>
        <v>129453.41250000001</v>
      </c>
      <c r="H441" s="55">
        <f>+F441*G441</f>
        <v>0</v>
      </c>
      <c r="I441" s="133"/>
      <c r="J441" s="36" t="s">
        <v>7</v>
      </c>
      <c r="K441" s="169">
        <v>0</v>
      </c>
      <c r="L441" s="11">
        <f t="shared" si="76"/>
        <v>0</v>
      </c>
      <c r="O441" s="36" t="s">
        <v>7</v>
      </c>
      <c r="P441" s="169">
        <v>573.45000000000005</v>
      </c>
      <c r="Q441" s="11">
        <f>+P441*G441</f>
        <v>74235059.398125008</v>
      </c>
      <c r="S441" s="36" t="s">
        <v>7</v>
      </c>
      <c r="T441" s="169">
        <v>573.45000000000005</v>
      </c>
      <c r="U441" s="11">
        <f>+T441*G441</f>
        <v>74235059.398125008</v>
      </c>
    </row>
    <row r="442" spans="1:21" ht="38.4" customHeight="1" x14ac:dyDescent="0.25">
      <c r="A442" s="131"/>
      <c r="B442" s="132"/>
      <c r="C442" s="236" t="s">
        <v>426</v>
      </c>
      <c r="D442" s="8" t="s">
        <v>821</v>
      </c>
      <c r="E442" s="9" t="s">
        <v>7</v>
      </c>
      <c r="F442" s="53">
        <v>0</v>
      </c>
      <c r="G442" s="84">
        <f>(93543.55/0.6)*1.2795</f>
        <v>199481.62037500003</v>
      </c>
      <c r="H442" s="129">
        <f t="shared" ref="H442:H443" si="77">+F442*G442</f>
        <v>0</v>
      </c>
      <c r="I442" s="133"/>
      <c r="J442" s="36" t="s">
        <v>7</v>
      </c>
      <c r="K442" s="169">
        <v>0</v>
      </c>
      <c r="L442" s="11">
        <f t="shared" si="76"/>
        <v>0</v>
      </c>
      <c r="O442" s="36" t="s">
        <v>7</v>
      </c>
      <c r="P442" s="169">
        <v>15</v>
      </c>
      <c r="Q442" s="11">
        <f>+P442*G442</f>
        <v>2992224.3056250005</v>
      </c>
      <c r="S442" s="36" t="s">
        <v>7</v>
      </c>
      <c r="T442" s="169">
        <v>15</v>
      </c>
      <c r="U442" s="11">
        <f>+T442*G442</f>
        <v>2992224.3056250005</v>
      </c>
    </row>
    <row r="443" spans="1:21" ht="31.95" customHeight="1" x14ac:dyDescent="0.25">
      <c r="A443" s="131"/>
      <c r="B443" s="132"/>
      <c r="C443" s="236" t="s">
        <v>427</v>
      </c>
      <c r="D443" s="8" t="s">
        <v>811</v>
      </c>
      <c r="E443" s="9" t="s">
        <v>7</v>
      </c>
      <c r="F443" s="53">
        <v>0</v>
      </c>
      <c r="G443" s="84">
        <f>+(75800/0.6)*1.2795</f>
        <v>161643.50000000003</v>
      </c>
      <c r="H443" s="129">
        <f t="shared" si="77"/>
        <v>0</v>
      </c>
      <c r="I443" s="133"/>
      <c r="J443" s="36" t="s">
        <v>7</v>
      </c>
      <c r="K443" s="169">
        <v>0</v>
      </c>
      <c r="L443" s="11">
        <f t="shared" si="76"/>
        <v>0</v>
      </c>
      <c r="O443" s="36" t="s">
        <v>7</v>
      </c>
      <c r="P443" s="169">
        <v>171.98000000000002</v>
      </c>
      <c r="Q443" s="11">
        <f>+P443*G443</f>
        <v>27799449.130000006</v>
      </c>
      <c r="S443" s="36" t="s">
        <v>7</v>
      </c>
      <c r="T443" s="169">
        <v>171.98000000000002</v>
      </c>
      <c r="U443" s="11">
        <f>+T443*G443</f>
        <v>27799449.130000006</v>
      </c>
    </row>
    <row r="444" spans="1:21" ht="46.95" customHeight="1" thickBot="1" x14ac:dyDescent="0.3">
      <c r="A444" s="131"/>
      <c r="B444" s="132"/>
      <c r="C444" s="236" t="s">
        <v>916</v>
      </c>
      <c r="D444" s="8" t="s">
        <v>917</v>
      </c>
      <c r="E444" s="9" t="s">
        <v>7</v>
      </c>
      <c r="F444" s="53"/>
      <c r="G444" s="84"/>
      <c r="H444" s="211"/>
      <c r="I444" s="133"/>
      <c r="J444" s="36"/>
      <c r="K444" s="169"/>
      <c r="L444" s="11"/>
      <c r="O444" s="36"/>
      <c r="P444" s="169"/>
      <c r="Q444" s="11"/>
      <c r="S444" s="36"/>
      <c r="T444" s="169"/>
      <c r="U444" s="11"/>
    </row>
    <row r="445" spans="1:21" ht="16.2" thickBot="1" x14ac:dyDescent="0.3">
      <c r="A445" s="131"/>
      <c r="B445" s="132"/>
      <c r="C445" s="42" t="s">
        <v>34</v>
      </c>
      <c r="D445" s="43"/>
      <c r="E445" s="43"/>
      <c r="F445" s="44"/>
      <c r="G445" s="43"/>
      <c r="H445" s="83">
        <f>SUM(H440:H443)</f>
        <v>0</v>
      </c>
      <c r="I445" s="133"/>
      <c r="J445" s="36"/>
      <c r="K445" s="169"/>
      <c r="L445" s="83">
        <f>SUM(L440:L443)</f>
        <v>0</v>
      </c>
      <c r="O445" s="36"/>
      <c r="P445" s="169"/>
      <c r="Q445" s="83">
        <f>SUM(Q440:Q443)</f>
        <v>112326753.10900003</v>
      </c>
      <c r="S445" s="36"/>
      <c r="T445" s="169"/>
      <c r="U445" s="83">
        <f>SUM(U440:U443)</f>
        <v>112326753.10900003</v>
      </c>
    </row>
    <row r="446" spans="1:21" ht="16.2" thickBot="1" x14ac:dyDescent="0.3">
      <c r="A446" s="131"/>
      <c r="B446" s="132"/>
      <c r="C446" s="38" t="s">
        <v>428</v>
      </c>
      <c r="D446" s="39"/>
      <c r="E446" s="39"/>
      <c r="F446" s="40"/>
      <c r="G446" s="39"/>
      <c r="H446" s="95"/>
      <c r="I446" s="133"/>
      <c r="J446" s="4"/>
      <c r="K446" s="168"/>
      <c r="L446" s="6"/>
      <c r="O446" s="4"/>
      <c r="P446" s="168"/>
      <c r="Q446" s="6"/>
      <c r="S446" s="4"/>
      <c r="T446" s="168"/>
      <c r="U446" s="6"/>
    </row>
    <row r="447" spans="1:21" ht="27.6" x14ac:dyDescent="0.25">
      <c r="A447" s="131"/>
      <c r="B447" s="132"/>
      <c r="C447" s="233" t="s">
        <v>429</v>
      </c>
      <c r="D447" s="8" t="s">
        <v>812</v>
      </c>
      <c r="E447" s="9" t="s">
        <v>14</v>
      </c>
      <c r="F447" s="86">
        <v>0</v>
      </c>
      <c r="G447" s="84">
        <f>+G90*1.5+((4000/0.6)*1.2795)</f>
        <v>40405</v>
      </c>
      <c r="H447" s="55">
        <f>+F447*G447</f>
        <v>0</v>
      </c>
      <c r="I447" s="133"/>
      <c r="J447" s="36" t="s">
        <v>14</v>
      </c>
      <c r="K447" s="169">
        <v>0</v>
      </c>
      <c r="L447" s="11">
        <f t="shared" ref="L447:L450" si="78">+K447*G447</f>
        <v>0</v>
      </c>
      <c r="O447" s="36" t="s">
        <v>14</v>
      </c>
      <c r="P447" s="169">
        <f>+P84</f>
        <v>1778.5339999999999</v>
      </c>
      <c r="Q447" s="11">
        <f t="shared" ref="Q447:Q453" si="79">+P447*G447</f>
        <v>71861666.269999996</v>
      </c>
      <c r="S447" s="36" t="s">
        <v>14</v>
      </c>
      <c r="T447" s="169">
        <v>1778.5339999999999</v>
      </c>
      <c r="U447" s="11">
        <f t="shared" ref="U447:U453" si="80">+T447*G447</f>
        <v>71861666.269999996</v>
      </c>
    </row>
    <row r="448" spans="1:21" ht="27.6" x14ac:dyDescent="0.25">
      <c r="A448" s="131"/>
      <c r="B448" s="132"/>
      <c r="C448" s="233" t="s">
        <v>430</v>
      </c>
      <c r="D448" s="8" t="s">
        <v>431</v>
      </c>
      <c r="E448" s="9" t="s">
        <v>14</v>
      </c>
      <c r="F448" s="53">
        <v>0</v>
      </c>
      <c r="G448" s="84">
        <f>+((40000+80000)/0.6)*1.2795</f>
        <v>255900.00000000003</v>
      </c>
      <c r="H448" s="55">
        <f>+F448*G448</f>
        <v>0</v>
      </c>
      <c r="I448" s="133"/>
      <c r="J448" s="36" t="s">
        <v>14</v>
      </c>
      <c r="K448" s="169">
        <v>0</v>
      </c>
      <c r="L448" s="11">
        <f t="shared" si="78"/>
        <v>0</v>
      </c>
      <c r="O448" s="36" t="s">
        <v>14</v>
      </c>
      <c r="P448" s="169">
        <f>1609.57+0.81*164.18</f>
        <v>1742.5557999999999</v>
      </c>
      <c r="Q448" s="11">
        <f t="shared" si="79"/>
        <v>445920029.22000003</v>
      </c>
      <c r="S448" s="36" t="s">
        <v>14</v>
      </c>
      <c r="T448" s="169">
        <v>1742.5557999999999</v>
      </c>
      <c r="U448" s="11">
        <f t="shared" si="80"/>
        <v>445920029.22000003</v>
      </c>
    </row>
    <row r="449" spans="1:22" ht="48" customHeight="1" x14ac:dyDescent="0.25">
      <c r="A449" s="131"/>
      <c r="B449" s="132"/>
      <c r="C449" s="233" t="s">
        <v>432</v>
      </c>
      <c r="D449" s="126" t="s">
        <v>826</v>
      </c>
      <c r="E449" s="123" t="s">
        <v>20</v>
      </c>
      <c r="F449" s="124">
        <v>0</v>
      </c>
      <c r="G449" s="105">
        <f>181580.56*1.2795</f>
        <v>232332.32652</v>
      </c>
      <c r="H449" s="98">
        <f t="shared" ref="H449" si="81">+F449*G449</f>
        <v>0</v>
      </c>
      <c r="I449" s="133"/>
      <c r="J449" s="36" t="s">
        <v>20</v>
      </c>
      <c r="K449" s="169">
        <v>0</v>
      </c>
      <c r="L449" s="11">
        <f t="shared" si="78"/>
        <v>0</v>
      </c>
      <c r="O449" s="36" t="s">
        <v>20</v>
      </c>
      <c r="P449" s="169">
        <v>30</v>
      </c>
      <c r="Q449" s="11">
        <f t="shared" si="79"/>
        <v>6969969.7955999998</v>
      </c>
      <c r="S449" s="36" t="s">
        <v>20</v>
      </c>
      <c r="T449" s="169">
        <v>30</v>
      </c>
      <c r="U449" s="11">
        <f t="shared" si="80"/>
        <v>6969969.7955999998</v>
      </c>
    </row>
    <row r="450" spans="1:22" ht="50.4" customHeight="1" x14ac:dyDescent="0.25">
      <c r="A450" s="131"/>
      <c r="B450" s="132"/>
      <c r="C450" s="233" t="s">
        <v>433</v>
      </c>
      <c r="D450" s="8" t="s">
        <v>807</v>
      </c>
      <c r="E450" s="9" t="s">
        <v>14</v>
      </c>
      <c r="F450" s="53">
        <v>0</v>
      </c>
      <c r="G450" s="84">
        <f>+(135800/0.6)*1.27</f>
        <v>287443.33333333337</v>
      </c>
      <c r="H450" s="129">
        <f t="shared" ref="H450" si="82">+F450*G450</f>
        <v>0</v>
      </c>
      <c r="I450" s="133"/>
      <c r="J450" s="36" t="s">
        <v>14</v>
      </c>
      <c r="K450" s="169">
        <v>0</v>
      </c>
      <c r="L450" s="11">
        <f t="shared" si="78"/>
        <v>0</v>
      </c>
      <c r="O450" s="36" t="s">
        <v>14</v>
      </c>
      <c r="P450" s="169">
        <f>852.45+32</f>
        <v>884.45</v>
      </c>
      <c r="Q450" s="11">
        <f t="shared" si="79"/>
        <v>254229256.16666672</v>
      </c>
      <c r="S450" s="36" t="s">
        <v>14</v>
      </c>
      <c r="T450" s="169">
        <v>884.45</v>
      </c>
      <c r="U450" s="11">
        <f t="shared" si="80"/>
        <v>254229256.16666672</v>
      </c>
    </row>
    <row r="451" spans="1:22" ht="95.25" customHeight="1" x14ac:dyDescent="0.25">
      <c r="A451" s="131"/>
      <c r="B451" s="132"/>
      <c r="C451" s="233" t="s">
        <v>852</v>
      </c>
      <c r="D451" s="8" t="s">
        <v>850</v>
      </c>
      <c r="E451" s="9" t="s">
        <v>14</v>
      </c>
      <c r="F451" s="53">
        <v>0</v>
      </c>
      <c r="G451" s="84">
        <f>+((45000*1.15)/0.6)*1.2795</f>
        <v>110356.87499999999</v>
      </c>
      <c r="H451" s="13">
        <f>F451*G451</f>
        <v>0</v>
      </c>
      <c r="I451" s="133"/>
      <c r="J451" s="36" t="s">
        <v>14</v>
      </c>
      <c r="K451" s="169">
        <v>0</v>
      </c>
      <c r="L451" s="11">
        <f t="shared" ref="L451" si="83">+K451*G451</f>
        <v>0</v>
      </c>
      <c r="O451" s="36" t="s">
        <v>14</v>
      </c>
      <c r="P451" s="127">
        <f>9*15</f>
        <v>135</v>
      </c>
      <c r="Q451" s="11">
        <f t="shared" si="79"/>
        <v>14898178.124999998</v>
      </c>
      <c r="S451" s="36" t="s">
        <v>14</v>
      </c>
      <c r="T451" s="127">
        <v>135</v>
      </c>
      <c r="U451" s="11">
        <f t="shared" si="80"/>
        <v>14898178.124999998</v>
      </c>
    </row>
    <row r="452" spans="1:22" ht="42.75" customHeight="1" x14ac:dyDescent="0.25">
      <c r="A452" s="131"/>
      <c r="B452" s="132"/>
      <c r="C452" s="233" t="s">
        <v>853</v>
      </c>
      <c r="D452" s="8" t="s">
        <v>855</v>
      </c>
      <c r="E452" s="9" t="s">
        <v>14</v>
      </c>
      <c r="F452" s="53">
        <v>0</v>
      </c>
      <c r="G452" s="84">
        <f>+((75000*1.05+26000/3+1000+23000)/0.6)*1.2795</f>
        <v>237596.04166666672</v>
      </c>
      <c r="H452" s="13">
        <f t="shared" ref="H452" si="84">F452*G452</f>
        <v>0</v>
      </c>
      <c r="I452" s="133"/>
      <c r="J452" s="36" t="s">
        <v>14</v>
      </c>
      <c r="K452" s="169">
        <v>0</v>
      </c>
      <c r="L452" s="11">
        <f t="shared" ref="L452" si="85">+K452*G452</f>
        <v>0</v>
      </c>
      <c r="O452" s="36" t="s">
        <v>14</v>
      </c>
      <c r="P452" s="127">
        <v>1573.18</v>
      </c>
      <c r="Q452" s="11">
        <f t="shared" si="79"/>
        <v>373781340.82916677</v>
      </c>
      <c r="S452" s="36" t="s">
        <v>14</v>
      </c>
      <c r="T452" s="127">
        <v>1573.18</v>
      </c>
      <c r="U452" s="11">
        <f t="shared" si="80"/>
        <v>373781340.82916677</v>
      </c>
    </row>
    <row r="453" spans="1:22" ht="53.25" customHeight="1" thickBot="1" x14ac:dyDescent="0.3">
      <c r="A453" s="131"/>
      <c r="B453" s="132"/>
      <c r="C453" s="233" t="s">
        <v>854</v>
      </c>
      <c r="D453" s="8" t="s">
        <v>856</v>
      </c>
      <c r="E453" s="9" t="s">
        <v>7</v>
      </c>
      <c r="F453" s="53">
        <v>0</v>
      </c>
      <c r="G453" s="84">
        <f>+G452*0.25</f>
        <v>59399.010416666679</v>
      </c>
      <c r="H453" s="13">
        <f t="shared" ref="H453" si="86">F453*G453</f>
        <v>0</v>
      </c>
      <c r="I453" s="133"/>
      <c r="J453" s="36" t="s">
        <v>7</v>
      </c>
      <c r="K453" s="169">
        <v>0</v>
      </c>
      <c r="L453" s="11">
        <f t="shared" ref="L453" si="87">+K453*G453</f>
        <v>0</v>
      </c>
      <c r="O453" s="36" t="s">
        <v>7</v>
      </c>
      <c r="P453" s="127">
        <v>960.44</v>
      </c>
      <c r="Q453" s="11">
        <f t="shared" si="79"/>
        <v>57049185.564583346</v>
      </c>
      <c r="S453" s="36" t="s">
        <v>7</v>
      </c>
      <c r="T453" s="127">
        <v>960.43999999999994</v>
      </c>
      <c r="U453" s="11">
        <f t="shared" si="80"/>
        <v>57049185.564583339</v>
      </c>
    </row>
    <row r="454" spans="1:22" ht="32.4" hidden="1" customHeight="1" thickBot="1" x14ac:dyDescent="0.3">
      <c r="A454" s="131"/>
      <c r="B454" s="132"/>
      <c r="C454" s="244"/>
      <c r="D454" s="8"/>
      <c r="E454" s="9"/>
      <c r="F454" s="53"/>
      <c r="G454" s="84"/>
      <c r="H454" s="13"/>
      <c r="I454" s="133"/>
      <c r="J454" s="36"/>
      <c r="K454" s="169"/>
      <c r="L454" s="11"/>
      <c r="O454" s="36"/>
      <c r="P454" s="53"/>
      <c r="Q454" s="11"/>
      <c r="S454" s="36"/>
      <c r="T454" s="265"/>
      <c r="U454" s="11"/>
    </row>
    <row r="455" spans="1:22" ht="39" hidden="1" customHeight="1" thickBot="1" x14ac:dyDescent="0.3">
      <c r="A455" s="131"/>
      <c r="B455" s="132"/>
      <c r="C455" s="244"/>
      <c r="D455" s="8"/>
      <c r="E455" s="9"/>
      <c r="F455" s="53"/>
      <c r="G455" s="84"/>
      <c r="H455" s="13"/>
      <c r="I455" s="133"/>
      <c r="J455" s="36"/>
      <c r="K455" s="169"/>
      <c r="L455" s="11"/>
      <c r="O455" s="36"/>
      <c r="P455" s="53"/>
      <c r="Q455" s="11"/>
      <c r="S455" s="36"/>
      <c r="T455" s="169"/>
      <c r="U455" s="11"/>
    </row>
    <row r="456" spans="1:22" ht="16.2" hidden="1" thickBot="1" x14ac:dyDescent="0.3">
      <c r="A456" s="131"/>
      <c r="B456" s="132"/>
      <c r="C456" s="244"/>
      <c r="D456" s="8"/>
      <c r="E456" s="9"/>
      <c r="F456" s="53"/>
      <c r="G456" s="84"/>
      <c r="H456" s="13"/>
      <c r="I456" s="133"/>
      <c r="J456" s="36"/>
      <c r="K456" s="169"/>
      <c r="L456" s="11"/>
      <c r="O456" s="36"/>
      <c r="P456" s="53"/>
      <c r="Q456" s="11"/>
      <c r="S456" s="36"/>
      <c r="T456" s="169"/>
      <c r="U456" s="11"/>
    </row>
    <row r="457" spans="1:22" ht="16.2" hidden="1" thickBot="1" x14ac:dyDescent="0.3">
      <c r="A457" s="131"/>
      <c r="B457" s="132"/>
      <c r="C457" s="244"/>
      <c r="D457" s="8"/>
      <c r="E457" s="9"/>
      <c r="F457" s="53"/>
      <c r="G457" s="84"/>
      <c r="H457" s="13"/>
      <c r="I457" s="133"/>
      <c r="J457" s="36"/>
      <c r="K457" s="169"/>
      <c r="L457" s="11"/>
      <c r="O457" s="36"/>
      <c r="P457" s="53"/>
      <c r="Q457" s="11"/>
      <c r="S457" s="36"/>
      <c r="T457" s="127"/>
      <c r="U457" s="11"/>
    </row>
    <row r="458" spans="1:22" ht="46.95" hidden="1" customHeight="1" thickBot="1" x14ac:dyDescent="0.3">
      <c r="A458" s="131"/>
      <c r="B458" s="132"/>
      <c r="C458" s="244"/>
      <c r="D458" s="8"/>
      <c r="E458" s="9"/>
      <c r="F458" s="53"/>
      <c r="G458" s="84"/>
      <c r="H458" s="13"/>
      <c r="I458" s="133"/>
      <c r="J458" s="36"/>
      <c r="K458" s="169"/>
      <c r="L458" s="11"/>
      <c r="O458" s="36"/>
      <c r="P458" s="53"/>
      <c r="Q458" s="11"/>
      <c r="S458" s="36"/>
      <c r="T458" s="265"/>
      <c r="U458" s="11"/>
    </row>
    <row r="459" spans="1:22" ht="45" hidden="1" customHeight="1" thickBot="1" x14ac:dyDescent="0.3">
      <c r="A459" s="131"/>
      <c r="B459" s="132"/>
      <c r="C459" s="244"/>
      <c r="D459" s="8"/>
      <c r="E459" s="9"/>
      <c r="F459" s="53"/>
      <c r="G459" s="84"/>
      <c r="H459" s="13"/>
      <c r="I459" s="133"/>
      <c r="J459" s="36"/>
      <c r="K459" s="169"/>
      <c r="L459" s="11"/>
      <c r="O459" s="36"/>
      <c r="P459" s="53"/>
      <c r="Q459" s="11"/>
      <c r="S459" s="36"/>
      <c r="T459" s="265"/>
      <c r="U459" s="11"/>
      <c r="V459" s="264"/>
    </row>
    <row r="460" spans="1:22" ht="109.95" hidden="1" customHeight="1" thickBot="1" x14ac:dyDescent="0.3">
      <c r="A460" s="131"/>
      <c r="B460" s="132"/>
      <c r="C460" s="244"/>
      <c r="D460" s="8"/>
      <c r="E460" s="9"/>
      <c r="F460" s="53"/>
      <c r="G460" s="84"/>
      <c r="H460" s="13"/>
      <c r="I460" s="133"/>
      <c r="J460" s="36"/>
      <c r="K460" s="169"/>
      <c r="L460" s="11"/>
      <c r="O460" s="36"/>
      <c r="P460" s="53"/>
      <c r="Q460" s="11"/>
      <c r="S460" s="36"/>
      <c r="T460" s="265"/>
      <c r="U460" s="11"/>
    </row>
    <row r="461" spans="1:22" ht="64.2" hidden="1" customHeight="1" thickBot="1" x14ac:dyDescent="0.3">
      <c r="A461" s="131"/>
      <c r="B461" s="132"/>
      <c r="C461" s="244"/>
      <c r="D461" s="8"/>
      <c r="E461" s="9"/>
      <c r="F461" s="53"/>
      <c r="G461" s="84"/>
      <c r="H461" s="13"/>
      <c r="I461" s="133"/>
      <c r="J461" s="36"/>
      <c r="K461" s="169"/>
      <c r="L461" s="11"/>
      <c r="O461" s="36"/>
      <c r="P461" s="53"/>
      <c r="Q461" s="11"/>
      <c r="S461" s="36"/>
      <c r="T461" s="169"/>
      <c r="U461" s="11"/>
    </row>
    <row r="462" spans="1:22" ht="16.2" thickBot="1" x14ac:dyDescent="0.3">
      <c r="A462" s="131"/>
      <c r="B462" s="132"/>
      <c r="C462" s="42" t="s">
        <v>34</v>
      </c>
      <c r="D462" s="43"/>
      <c r="E462" s="201"/>
      <c r="F462" s="125"/>
      <c r="G462" s="201"/>
      <c r="H462" s="83">
        <f>SUM(H447:H461)</f>
        <v>0</v>
      </c>
      <c r="I462" s="133"/>
      <c r="J462" s="36"/>
      <c r="K462" s="169"/>
      <c r="L462" s="83">
        <f>SUM(L447:L453)</f>
        <v>0</v>
      </c>
      <c r="O462" s="36"/>
      <c r="P462" s="169"/>
      <c r="Q462" s="83">
        <f>SUM(Q447:Q461)</f>
        <v>1224709625.9710169</v>
      </c>
      <c r="S462" s="36"/>
      <c r="T462" s="169"/>
      <c r="U462" s="83">
        <f>SUM(U447:U461)</f>
        <v>1224709625.9710169</v>
      </c>
    </row>
    <row r="463" spans="1:22" ht="16.2" thickBot="1" x14ac:dyDescent="0.3">
      <c r="A463" s="131"/>
      <c r="B463" s="132"/>
      <c r="C463" s="46" t="s">
        <v>434</v>
      </c>
      <c r="D463" s="47"/>
      <c r="E463" s="202"/>
      <c r="F463" s="203"/>
      <c r="G463" s="202"/>
      <c r="H463" s="204"/>
      <c r="I463" s="133"/>
      <c r="J463" s="4"/>
      <c r="K463" s="168"/>
      <c r="L463" s="6"/>
      <c r="O463" s="4"/>
      <c r="P463" s="168"/>
      <c r="Q463" s="6"/>
      <c r="S463" s="4"/>
      <c r="T463" s="168"/>
      <c r="U463" s="6"/>
    </row>
    <row r="464" spans="1:22" ht="75.599999999999994" customHeight="1" x14ac:dyDescent="0.25">
      <c r="A464" s="131"/>
      <c r="B464" s="132"/>
      <c r="C464" s="233" t="s">
        <v>435</v>
      </c>
      <c r="D464" s="8" t="s">
        <v>813</v>
      </c>
      <c r="E464" s="9" t="s">
        <v>14</v>
      </c>
      <c r="F464" s="87">
        <v>0</v>
      </c>
      <c r="G464" s="84">
        <f>+((1850000/0.6)/(1.8))*1.2795</f>
        <v>2191736.111111111</v>
      </c>
      <c r="H464" s="55">
        <f t="shared" ref="H464:H467" si="88">+F464*G464</f>
        <v>0</v>
      </c>
      <c r="I464" s="133"/>
      <c r="J464" s="36" t="s">
        <v>14</v>
      </c>
      <c r="K464" s="169">
        <v>0</v>
      </c>
      <c r="L464" s="11">
        <f t="shared" ref="L464:L467" si="89">+K464*G464</f>
        <v>0</v>
      </c>
      <c r="O464" s="36" t="s">
        <v>14</v>
      </c>
      <c r="P464" s="169">
        <v>129.70000000000002</v>
      </c>
      <c r="Q464" s="11">
        <f>+P464*G464</f>
        <v>284268173.61111116</v>
      </c>
      <c r="S464" s="36" t="s">
        <v>14</v>
      </c>
      <c r="T464" s="169">
        <v>129.70000000000002</v>
      </c>
      <c r="U464" s="11">
        <f>+T464*G464</f>
        <v>284268173.61111116</v>
      </c>
    </row>
    <row r="465" spans="1:21" ht="76.95" customHeight="1" x14ac:dyDescent="0.25">
      <c r="A465" s="131"/>
      <c r="B465" s="132"/>
      <c r="C465" s="233" t="s">
        <v>436</v>
      </c>
      <c r="D465" s="8" t="s">
        <v>437</v>
      </c>
      <c r="E465" s="9" t="s">
        <v>438</v>
      </c>
      <c r="F465" s="87">
        <v>0</v>
      </c>
      <c r="G465" s="84">
        <f>+(3850000/0.5)*1.2795</f>
        <v>9852150</v>
      </c>
      <c r="H465" s="55">
        <f t="shared" si="88"/>
        <v>0</v>
      </c>
      <c r="I465" s="133"/>
      <c r="J465" s="36" t="s">
        <v>438</v>
      </c>
      <c r="K465" s="169">
        <v>0</v>
      </c>
      <c r="L465" s="11">
        <f t="shared" si="89"/>
        <v>0</v>
      </c>
      <c r="O465" s="36" t="s">
        <v>438</v>
      </c>
      <c r="P465" s="169">
        <v>15</v>
      </c>
      <c r="Q465" s="11">
        <f>+P465*G465</f>
        <v>147782250</v>
      </c>
      <c r="S465" s="36" t="s">
        <v>438</v>
      </c>
      <c r="T465" s="169">
        <v>15</v>
      </c>
      <c r="U465" s="11">
        <f>+T465*G465</f>
        <v>147782250</v>
      </c>
    </row>
    <row r="466" spans="1:21" ht="119.4" customHeight="1" x14ac:dyDescent="0.25">
      <c r="A466" s="131"/>
      <c r="B466" s="132"/>
      <c r="C466" s="233" t="s">
        <v>439</v>
      </c>
      <c r="D466" s="8" t="s">
        <v>814</v>
      </c>
      <c r="E466" s="9" t="s">
        <v>14</v>
      </c>
      <c r="F466" s="87">
        <v>0</v>
      </c>
      <c r="G466" s="84">
        <f>+((850000/0.6)*1.2795)+200000</f>
        <v>2012625.0000000002</v>
      </c>
      <c r="H466" s="55">
        <f t="shared" si="88"/>
        <v>0</v>
      </c>
      <c r="I466" s="133"/>
      <c r="J466" s="36" t="s">
        <v>14</v>
      </c>
      <c r="K466" s="169">
        <v>0</v>
      </c>
      <c r="L466" s="11">
        <f t="shared" si="89"/>
        <v>0</v>
      </c>
      <c r="O466" s="36" t="s">
        <v>14</v>
      </c>
      <c r="P466" s="169">
        <v>650.52800000000013</v>
      </c>
      <c r="Q466" s="11">
        <f>+P466*G466</f>
        <v>1309268916.0000005</v>
      </c>
      <c r="S466" s="36" t="s">
        <v>14</v>
      </c>
      <c r="T466" s="169">
        <v>650.52800000000013</v>
      </c>
      <c r="U466" s="11">
        <f>+T466*G466</f>
        <v>1309268916.0000005</v>
      </c>
    </row>
    <row r="467" spans="1:21" ht="51.6" customHeight="1" x14ac:dyDescent="0.25">
      <c r="A467" s="131"/>
      <c r="B467" s="132"/>
      <c r="C467" s="233" t="s">
        <v>440</v>
      </c>
      <c r="D467" s="8" t="s">
        <v>815</v>
      </c>
      <c r="E467" s="9" t="s">
        <v>20</v>
      </c>
      <c r="F467" s="87">
        <v>0</v>
      </c>
      <c r="G467" s="84">
        <f>+(625000/0.6)*1.2795*4</f>
        <v>5331250.0000000009</v>
      </c>
      <c r="H467" s="129">
        <f t="shared" si="88"/>
        <v>0</v>
      </c>
      <c r="I467" s="133"/>
      <c r="J467" s="36" t="s">
        <v>20</v>
      </c>
      <c r="K467" s="169">
        <v>0</v>
      </c>
      <c r="L467" s="11">
        <f t="shared" si="89"/>
        <v>0</v>
      </c>
      <c r="O467" s="36" t="s">
        <v>20</v>
      </c>
      <c r="P467" s="169">
        <v>2</v>
      </c>
      <c r="Q467" s="11">
        <f>+P467*G467</f>
        <v>10662500.000000002</v>
      </c>
      <c r="S467" s="36" t="s">
        <v>20</v>
      </c>
      <c r="T467" s="169">
        <v>2</v>
      </c>
      <c r="U467" s="11">
        <f>+T467*G467</f>
        <v>10662500.000000002</v>
      </c>
    </row>
    <row r="468" spans="1:21" ht="90.6" customHeight="1" thickBot="1" x14ac:dyDescent="0.3">
      <c r="A468" s="131"/>
      <c r="B468" s="132"/>
      <c r="C468" s="233" t="s">
        <v>786</v>
      </c>
      <c r="D468" s="8" t="s">
        <v>858</v>
      </c>
      <c r="E468" s="9" t="s">
        <v>20</v>
      </c>
      <c r="F468" s="87">
        <v>0</v>
      </c>
      <c r="G468" s="84">
        <f>+(290000/0.6)*1.2795</f>
        <v>618425.00000000012</v>
      </c>
      <c r="H468" s="129">
        <f>+F468*G468</f>
        <v>0</v>
      </c>
      <c r="I468" s="133"/>
      <c r="J468" s="36" t="s">
        <v>20</v>
      </c>
      <c r="K468" s="169">
        <v>0</v>
      </c>
      <c r="L468" s="11">
        <f t="shared" ref="L468" si="90">+K468*G468</f>
        <v>0</v>
      </c>
      <c r="O468" s="36" t="s">
        <v>7</v>
      </c>
      <c r="P468" s="169">
        <v>38</v>
      </c>
      <c r="Q468" s="11">
        <f>+P468*G468</f>
        <v>23500150.000000004</v>
      </c>
      <c r="S468" s="36" t="s">
        <v>7</v>
      </c>
      <c r="T468" s="169">
        <v>38</v>
      </c>
      <c r="U468" s="11">
        <f>+T468*G468</f>
        <v>23500150.000000004</v>
      </c>
    </row>
    <row r="469" spans="1:21" ht="90.6" hidden="1" customHeight="1" thickBot="1" x14ac:dyDescent="0.3">
      <c r="A469" s="131"/>
      <c r="B469" s="132"/>
      <c r="C469" s="244"/>
      <c r="D469" s="8"/>
      <c r="E469" s="9"/>
      <c r="F469" s="87"/>
      <c r="G469" s="84"/>
      <c r="H469" s="129"/>
      <c r="I469" s="133"/>
      <c r="J469" s="36"/>
      <c r="K469" s="169"/>
      <c r="L469" s="11"/>
      <c r="O469" s="36"/>
      <c r="P469" s="169"/>
      <c r="Q469" s="11"/>
      <c r="S469" s="36"/>
      <c r="T469" s="169"/>
      <c r="U469" s="11"/>
    </row>
    <row r="470" spans="1:21" ht="16.2" thickBot="1" x14ac:dyDescent="0.3">
      <c r="A470" s="131"/>
      <c r="B470" s="132"/>
      <c r="C470" s="114" t="s">
        <v>34</v>
      </c>
      <c r="D470" s="201"/>
      <c r="E470" s="201"/>
      <c r="F470" s="115"/>
      <c r="G470" s="201"/>
      <c r="H470" s="116">
        <f>SUM(H464:H469)</f>
        <v>0</v>
      </c>
      <c r="I470" s="133"/>
      <c r="J470" s="36"/>
      <c r="K470" s="169"/>
      <c r="L470" s="116">
        <f>SUM(L464:L468)</f>
        <v>0</v>
      </c>
      <c r="O470" s="36"/>
      <c r="P470" s="169"/>
      <c r="Q470" s="116">
        <f>SUM(Q464:Q469)</f>
        <v>1775481989.6111116</v>
      </c>
      <c r="S470" s="36"/>
      <c r="T470" s="169"/>
      <c r="U470" s="116">
        <f>SUM(U464:U469)</f>
        <v>1775481989.6111116</v>
      </c>
    </row>
    <row r="471" spans="1:21" ht="16.2" thickBot="1" x14ac:dyDescent="0.3">
      <c r="A471" s="131"/>
      <c r="B471" s="132"/>
      <c r="C471" s="73" t="s">
        <v>441</v>
      </c>
      <c r="D471" s="65"/>
      <c r="E471" s="65"/>
      <c r="F471" s="71"/>
      <c r="G471" s="65"/>
      <c r="H471" s="121"/>
      <c r="I471" s="133"/>
      <c r="J471" s="4"/>
      <c r="K471" s="168"/>
      <c r="L471" s="6"/>
      <c r="O471" s="4"/>
      <c r="P471" s="168"/>
      <c r="Q471" s="6"/>
      <c r="S471" s="4"/>
      <c r="T471" s="168"/>
      <c r="U471" s="6"/>
    </row>
    <row r="472" spans="1:21" ht="63.6" customHeight="1" x14ac:dyDescent="0.25">
      <c r="A472" s="131"/>
      <c r="B472" s="132"/>
      <c r="C472" s="233" t="s">
        <v>442</v>
      </c>
      <c r="D472" s="117" t="s">
        <v>816</v>
      </c>
      <c r="E472" s="118" t="s">
        <v>20</v>
      </c>
      <c r="F472" s="119">
        <v>0</v>
      </c>
      <c r="G472" s="120">
        <v>22627957.5</v>
      </c>
      <c r="H472" s="55">
        <f t="shared" ref="H472" si="91">+F472*G472</f>
        <v>0</v>
      </c>
      <c r="I472" s="133"/>
      <c r="J472" s="36" t="s">
        <v>20</v>
      </c>
      <c r="K472" s="169">
        <v>0</v>
      </c>
      <c r="L472" s="11">
        <f t="shared" ref="L472:L476" si="92">+K472*G472</f>
        <v>0</v>
      </c>
      <c r="O472" s="36" t="s">
        <v>20</v>
      </c>
      <c r="P472" s="169">
        <v>2</v>
      </c>
      <c r="Q472" s="11">
        <f t="shared" ref="Q472:Q487" si="93">+P472*G472</f>
        <v>45255915</v>
      </c>
      <c r="S472" s="36" t="s">
        <v>20</v>
      </c>
      <c r="T472" s="169">
        <v>2</v>
      </c>
      <c r="U472" s="11">
        <f t="shared" ref="U472:U487" si="94">+T472*G472</f>
        <v>45255915</v>
      </c>
    </row>
    <row r="473" spans="1:21" ht="140.4" customHeight="1" x14ac:dyDescent="0.25">
      <c r="A473" s="131"/>
      <c r="B473" s="132"/>
      <c r="C473" s="233" t="s">
        <v>444</v>
      </c>
      <c r="D473" s="117" t="s">
        <v>443</v>
      </c>
      <c r="E473" s="118" t="s">
        <v>20</v>
      </c>
      <c r="F473" s="119">
        <v>0</v>
      </c>
      <c r="G473" s="120">
        <v>176861138.05025268</v>
      </c>
      <c r="H473" s="55">
        <f t="shared" ref="H473:H476" si="95">+F473*G473</f>
        <v>0</v>
      </c>
      <c r="I473" s="133"/>
      <c r="J473" s="36" t="s">
        <v>20</v>
      </c>
      <c r="K473" s="169">
        <v>0</v>
      </c>
      <c r="L473" s="11">
        <f t="shared" si="92"/>
        <v>0</v>
      </c>
      <c r="O473" s="36" t="s">
        <v>20</v>
      </c>
      <c r="P473" s="169">
        <v>2</v>
      </c>
      <c r="Q473" s="11">
        <f t="shared" si="93"/>
        <v>353722276.10050535</v>
      </c>
      <c r="S473" s="36" t="s">
        <v>20</v>
      </c>
      <c r="T473" s="169">
        <v>2</v>
      </c>
      <c r="U473" s="11">
        <f t="shared" si="94"/>
        <v>353722276.10050535</v>
      </c>
    </row>
    <row r="474" spans="1:21" ht="110.4" x14ac:dyDescent="0.25">
      <c r="A474" s="131"/>
      <c r="B474" s="132"/>
      <c r="C474" s="233" t="s">
        <v>446</v>
      </c>
      <c r="D474" s="88" t="s">
        <v>445</v>
      </c>
      <c r="E474" s="89" t="s">
        <v>20</v>
      </c>
      <c r="F474" s="53">
        <v>0</v>
      </c>
      <c r="G474" s="54">
        <v>177709188.42289943</v>
      </c>
      <c r="H474" s="55">
        <f t="shared" si="95"/>
        <v>0</v>
      </c>
      <c r="I474" s="133"/>
      <c r="J474" s="36" t="s">
        <v>20</v>
      </c>
      <c r="K474" s="169">
        <v>0</v>
      </c>
      <c r="L474" s="11">
        <f t="shared" si="92"/>
        <v>0</v>
      </c>
      <c r="O474" s="36" t="s">
        <v>20</v>
      </c>
      <c r="P474" s="169">
        <v>2</v>
      </c>
      <c r="Q474" s="11">
        <f t="shared" si="93"/>
        <v>355418376.84579885</v>
      </c>
      <c r="S474" s="36" t="s">
        <v>20</v>
      </c>
      <c r="T474" s="169">
        <v>2</v>
      </c>
      <c r="U474" s="11">
        <f t="shared" si="94"/>
        <v>355418376.84579885</v>
      </c>
    </row>
    <row r="475" spans="1:21" ht="107.4" customHeight="1" x14ac:dyDescent="0.25">
      <c r="A475" s="131"/>
      <c r="B475" s="132"/>
      <c r="C475" s="233" t="s">
        <v>448</v>
      </c>
      <c r="D475" s="88" t="s">
        <v>447</v>
      </c>
      <c r="E475" s="89" t="s">
        <v>20</v>
      </c>
      <c r="F475" s="53">
        <v>0</v>
      </c>
      <c r="G475" s="54">
        <v>113733880.5897</v>
      </c>
      <c r="H475" s="55">
        <f t="shared" si="95"/>
        <v>0</v>
      </c>
      <c r="I475" s="133"/>
      <c r="J475" s="36" t="s">
        <v>20</v>
      </c>
      <c r="K475" s="169">
        <v>0</v>
      </c>
      <c r="L475" s="11">
        <f t="shared" si="92"/>
        <v>0</v>
      </c>
      <c r="O475" s="36" t="s">
        <v>20</v>
      </c>
      <c r="P475" s="169">
        <v>2</v>
      </c>
      <c r="Q475" s="11">
        <f t="shared" si="93"/>
        <v>227467761.1794</v>
      </c>
      <c r="S475" s="36" t="s">
        <v>20</v>
      </c>
      <c r="T475" s="169">
        <v>2</v>
      </c>
      <c r="U475" s="11">
        <f t="shared" si="94"/>
        <v>227467761.1794</v>
      </c>
    </row>
    <row r="476" spans="1:21" ht="83.4" thickBot="1" x14ac:dyDescent="0.3">
      <c r="A476" s="131"/>
      <c r="B476" s="132"/>
      <c r="C476" s="233" t="s">
        <v>450</v>
      </c>
      <c r="D476" s="88" t="s">
        <v>817</v>
      </c>
      <c r="E476" s="89" t="s">
        <v>20</v>
      </c>
      <c r="F476" s="53">
        <v>0</v>
      </c>
      <c r="G476" s="54">
        <v>49615293.82060945</v>
      </c>
      <c r="H476" s="55">
        <f t="shared" si="95"/>
        <v>0</v>
      </c>
      <c r="I476" s="133"/>
      <c r="J476" s="36" t="s">
        <v>20</v>
      </c>
      <c r="K476" s="169">
        <v>0</v>
      </c>
      <c r="L476" s="11">
        <f t="shared" si="92"/>
        <v>0</v>
      </c>
      <c r="O476" s="36" t="s">
        <v>20</v>
      </c>
      <c r="P476" s="169">
        <v>1</v>
      </c>
      <c r="Q476" s="11">
        <f t="shared" si="93"/>
        <v>49615293.82060945</v>
      </c>
      <c r="S476" s="36" t="s">
        <v>20</v>
      </c>
      <c r="T476" s="169">
        <v>1</v>
      </c>
      <c r="U476" s="11">
        <f t="shared" si="94"/>
        <v>49615293.82060945</v>
      </c>
    </row>
    <row r="477" spans="1:21" ht="16.2" thickBot="1" x14ac:dyDescent="0.3">
      <c r="A477" s="131"/>
      <c r="B477" s="132"/>
      <c r="C477" s="48" t="s">
        <v>449</v>
      </c>
      <c r="D477" s="49"/>
      <c r="E477" s="49"/>
      <c r="F477" s="50"/>
      <c r="G477" s="49"/>
      <c r="H477" s="51"/>
      <c r="I477" s="133"/>
      <c r="J477" s="36"/>
      <c r="K477" s="169"/>
      <c r="L477" s="11"/>
      <c r="O477" s="36"/>
      <c r="P477" s="169"/>
      <c r="Q477" s="11">
        <f t="shared" si="93"/>
        <v>0</v>
      </c>
      <c r="S477" s="36"/>
      <c r="T477" s="169"/>
      <c r="U477" s="11">
        <f t="shared" si="94"/>
        <v>0</v>
      </c>
    </row>
    <row r="478" spans="1:21" ht="27.6" x14ac:dyDescent="0.25">
      <c r="A478" s="131"/>
      <c r="B478" s="132"/>
      <c r="C478" s="234" t="s">
        <v>450</v>
      </c>
      <c r="D478" s="90" t="s">
        <v>451</v>
      </c>
      <c r="E478" s="89" t="s">
        <v>20</v>
      </c>
      <c r="F478" s="53">
        <v>0</v>
      </c>
      <c r="G478" s="54">
        <v>1213283.3160000003</v>
      </c>
      <c r="H478" s="55">
        <f t="shared" ref="H478:H480" si="96">+F478*G478</f>
        <v>0</v>
      </c>
      <c r="I478" s="133"/>
      <c r="J478" s="36" t="s">
        <v>20</v>
      </c>
      <c r="K478" s="169">
        <v>0</v>
      </c>
      <c r="L478" s="11">
        <f t="shared" ref="L478:L487" si="97">+K478*G478</f>
        <v>0</v>
      </c>
      <c r="O478" s="36" t="s">
        <v>20</v>
      </c>
      <c r="P478" s="169">
        <v>26</v>
      </c>
      <c r="Q478" s="11">
        <f t="shared" si="93"/>
        <v>31545366.216000009</v>
      </c>
      <c r="S478" s="36" t="s">
        <v>20</v>
      </c>
      <c r="T478" s="169">
        <v>26</v>
      </c>
      <c r="U478" s="11">
        <f t="shared" si="94"/>
        <v>31545366.216000009</v>
      </c>
    </row>
    <row r="479" spans="1:21" ht="15.6" x14ac:dyDescent="0.25">
      <c r="A479" s="131"/>
      <c r="B479" s="132"/>
      <c r="C479" s="234" t="s">
        <v>452</v>
      </c>
      <c r="D479" s="88" t="s">
        <v>453</v>
      </c>
      <c r="E479" s="89" t="s">
        <v>20</v>
      </c>
      <c r="F479" s="53">
        <v>0</v>
      </c>
      <c r="G479" s="54">
        <v>6933047.5200000014</v>
      </c>
      <c r="H479" s="55">
        <f t="shared" si="96"/>
        <v>0</v>
      </c>
      <c r="I479" s="133"/>
      <c r="J479" s="36" t="s">
        <v>20</v>
      </c>
      <c r="K479" s="169">
        <v>0</v>
      </c>
      <c r="L479" s="11">
        <f t="shared" si="97"/>
        <v>0</v>
      </c>
      <c r="O479" s="36" t="s">
        <v>20</v>
      </c>
      <c r="P479" s="169">
        <v>2</v>
      </c>
      <c r="Q479" s="11">
        <f t="shared" si="93"/>
        <v>13866095.040000003</v>
      </c>
      <c r="S479" s="36" t="s">
        <v>20</v>
      </c>
      <c r="T479" s="169">
        <v>2</v>
      </c>
      <c r="U479" s="11">
        <f t="shared" si="94"/>
        <v>13866095.040000003</v>
      </c>
    </row>
    <row r="480" spans="1:21" ht="28.2" thickBot="1" x14ac:dyDescent="0.3">
      <c r="A480" s="131"/>
      <c r="B480" s="132"/>
      <c r="C480" s="234" t="s">
        <v>454</v>
      </c>
      <c r="D480" s="90" t="s">
        <v>455</v>
      </c>
      <c r="E480" s="89" t="s">
        <v>20</v>
      </c>
      <c r="F480" s="53">
        <v>0</v>
      </c>
      <c r="G480" s="54">
        <v>6066416.5800000001</v>
      </c>
      <c r="H480" s="55">
        <f t="shared" si="96"/>
        <v>0</v>
      </c>
      <c r="I480" s="133"/>
      <c r="J480" s="36" t="s">
        <v>20</v>
      </c>
      <c r="K480" s="169">
        <v>0</v>
      </c>
      <c r="L480" s="11">
        <f t="shared" si="97"/>
        <v>0</v>
      </c>
      <c r="O480" s="36" t="s">
        <v>20</v>
      </c>
      <c r="P480" s="169">
        <v>8</v>
      </c>
      <c r="Q480" s="11">
        <f t="shared" si="93"/>
        <v>48531332.640000001</v>
      </c>
      <c r="S480" s="36" t="s">
        <v>20</v>
      </c>
      <c r="T480" s="169">
        <v>8</v>
      </c>
      <c r="U480" s="11">
        <f t="shared" si="94"/>
        <v>48531332.640000001</v>
      </c>
    </row>
    <row r="481" spans="1:21" ht="16.2" thickBot="1" x14ac:dyDescent="0.3">
      <c r="A481" s="131"/>
      <c r="B481" s="132"/>
      <c r="C481" s="48" t="s">
        <v>456</v>
      </c>
      <c r="D481" s="49"/>
      <c r="E481" s="49"/>
      <c r="F481" s="50"/>
      <c r="G481" s="49"/>
      <c r="H481" s="51"/>
      <c r="I481" s="133"/>
      <c r="J481" s="36"/>
      <c r="K481" s="169">
        <v>0</v>
      </c>
      <c r="L481" s="11">
        <f t="shared" si="97"/>
        <v>0</v>
      </c>
      <c r="O481" s="36"/>
      <c r="P481" s="169"/>
      <c r="Q481" s="11">
        <f t="shared" si="93"/>
        <v>0</v>
      </c>
      <c r="S481" s="36"/>
      <c r="T481" s="169"/>
      <c r="U481" s="11">
        <f t="shared" si="94"/>
        <v>0</v>
      </c>
    </row>
    <row r="482" spans="1:21" ht="15.6" x14ac:dyDescent="0.25">
      <c r="A482" s="131"/>
      <c r="B482" s="132"/>
      <c r="C482" s="234" t="s">
        <v>457</v>
      </c>
      <c r="D482" s="90" t="s">
        <v>458</v>
      </c>
      <c r="E482" s="89" t="s">
        <v>20</v>
      </c>
      <c r="F482" s="53">
        <v>0</v>
      </c>
      <c r="G482" s="54">
        <v>8622977.8530000038</v>
      </c>
      <c r="H482" s="55">
        <f t="shared" ref="H482:H487" si="98">+F482*G482</f>
        <v>0</v>
      </c>
      <c r="I482" s="133"/>
      <c r="J482" s="36" t="s">
        <v>20</v>
      </c>
      <c r="K482" s="169">
        <v>0</v>
      </c>
      <c r="L482" s="11">
        <f t="shared" si="97"/>
        <v>0</v>
      </c>
      <c r="O482" s="36" t="s">
        <v>20</v>
      </c>
      <c r="P482" s="169">
        <v>3</v>
      </c>
      <c r="Q482" s="11">
        <f t="shared" si="93"/>
        <v>25868933.559000012</v>
      </c>
      <c r="S482" s="36" t="s">
        <v>20</v>
      </c>
      <c r="T482" s="169">
        <v>3</v>
      </c>
      <c r="U482" s="11">
        <f t="shared" si="94"/>
        <v>25868933.559000012</v>
      </c>
    </row>
    <row r="483" spans="1:21" ht="27.6" x14ac:dyDescent="0.25">
      <c r="A483" s="131"/>
      <c r="B483" s="132"/>
      <c r="C483" s="234" t="s">
        <v>459</v>
      </c>
      <c r="D483" s="90" t="s">
        <v>460</v>
      </c>
      <c r="E483" s="89" t="s">
        <v>20</v>
      </c>
      <c r="F483" s="53">
        <v>0</v>
      </c>
      <c r="G483" s="54">
        <v>3466523.7600000007</v>
      </c>
      <c r="H483" s="55">
        <f t="shared" si="98"/>
        <v>0</v>
      </c>
      <c r="I483" s="133"/>
      <c r="J483" s="36" t="s">
        <v>20</v>
      </c>
      <c r="K483" s="169">
        <v>0</v>
      </c>
      <c r="L483" s="11">
        <f t="shared" si="97"/>
        <v>0</v>
      </c>
      <c r="O483" s="36" t="s">
        <v>20</v>
      </c>
      <c r="P483" s="169">
        <v>3</v>
      </c>
      <c r="Q483" s="11">
        <f t="shared" si="93"/>
        <v>10399571.280000001</v>
      </c>
      <c r="S483" s="36" t="s">
        <v>20</v>
      </c>
      <c r="T483" s="169">
        <v>3</v>
      </c>
      <c r="U483" s="11">
        <f t="shared" si="94"/>
        <v>10399571.280000001</v>
      </c>
    </row>
    <row r="484" spans="1:21" ht="69" x14ac:dyDescent="0.25">
      <c r="A484" s="131"/>
      <c r="B484" s="132"/>
      <c r="C484" s="234" t="s">
        <v>461</v>
      </c>
      <c r="D484" s="90" t="s">
        <v>818</v>
      </c>
      <c r="E484" s="89" t="s">
        <v>20</v>
      </c>
      <c r="F484" s="53">
        <v>0</v>
      </c>
      <c r="G484" s="54">
        <v>195511474.97206223</v>
      </c>
      <c r="H484" s="55">
        <f t="shared" si="98"/>
        <v>0</v>
      </c>
      <c r="I484" s="133"/>
      <c r="J484" s="36" t="s">
        <v>20</v>
      </c>
      <c r="K484" s="169">
        <v>0</v>
      </c>
      <c r="L484" s="11">
        <f t="shared" si="97"/>
        <v>0</v>
      </c>
      <c r="O484" s="36" t="s">
        <v>20</v>
      </c>
      <c r="P484" s="169">
        <v>3</v>
      </c>
      <c r="Q484" s="11">
        <f t="shared" si="93"/>
        <v>586534424.91618669</v>
      </c>
      <c r="S484" s="36" t="s">
        <v>20</v>
      </c>
      <c r="T484" s="169">
        <v>3</v>
      </c>
      <c r="U484" s="11">
        <f t="shared" si="94"/>
        <v>586534424.91618669</v>
      </c>
    </row>
    <row r="485" spans="1:21" ht="21" customHeight="1" x14ac:dyDescent="0.25">
      <c r="A485" s="131"/>
      <c r="B485" s="132"/>
      <c r="C485" s="234" t="s">
        <v>462</v>
      </c>
      <c r="D485" s="88" t="s">
        <v>463</v>
      </c>
      <c r="E485" s="89" t="s">
        <v>20</v>
      </c>
      <c r="F485" s="53">
        <v>0</v>
      </c>
      <c r="G485" s="54">
        <v>8016336.1950000022</v>
      </c>
      <c r="H485" s="55">
        <f t="shared" si="98"/>
        <v>0</v>
      </c>
      <c r="I485" s="133"/>
      <c r="J485" s="36" t="s">
        <v>20</v>
      </c>
      <c r="K485" s="169">
        <v>0</v>
      </c>
      <c r="L485" s="11">
        <f t="shared" si="97"/>
        <v>0</v>
      </c>
      <c r="O485" s="36" t="s">
        <v>20</v>
      </c>
      <c r="P485" s="169">
        <v>2</v>
      </c>
      <c r="Q485" s="11">
        <f t="shared" si="93"/>
        <v>16032672.390000004</v>
      </c>
      <c r="S485" s="36" t="s">
        <v>20</v>
      </c>
      <c r="T485" s="169">
        <v>2</v>
      </c>
      <c r="U485" s="11">
        <f t="shared" si="94"/>
        <v>16032672.390000004</v>
      </c>
    </row>
    <row r="486" spans="1:21" ht="27.6" x14ac:dyDescent="0.25">
      <c r="A486" s="131"/>
      <c r="B486" s="132"/>
      <c r="C486" s="234" t="s">
        <v>464</v>
      </c>
      <c r="D486" s="88" t="s">
        <v>465</v>
      </c>
      <c r="E486" s="89" t="s">
        <v>20</v>
      </c>
      <c r="F486" s="53">
        <v>0</v>
      </c>
      <c r="G486" s="54">
        <v>2989876.7430000002</v>
      </c>
      <c r="H486" s="55">
        <f t="shared" si="98"/>
        <v>0</v>
      </c>
      <c r="I486" s="133"/>
      <c r="J486" s="36" t="s">
        <v>20</v>
      </c>
      <c r="K486" s="169">
        <v>0</v>
      </c>
      <c r="L486" s="11">
        <f t="shared" si="97"/>
        <v>0</v>
      </c>
      <c r="O486" s="36" t="s">
        <v>20</v>
      </c>
      <c r="P486" s="169">
        <v>2</v>
      </c>
      <c r="Q486" s="11">
        <f t="shared" si="93"/>
        <v>5979753.4860000005</v>
      </c>
      <c r="S486" s="36" t="s">
        <v>20</v>
      </c>
      <c r="T486" s="169">
        <v>2</v>
      </c>
      <c r="U486" s="11">
        <f t="shared" si="94"/>
        <v>5979753.4860000005</v>
      </c>
    </row>
    <row r="487" spans="1:21" ht="69.599999999999994" thickBot="1" x14ac:dyDescent="0.3">
      <c r="A487" s="131"/>
      <c r="B487" s="132"/>
      <c r="C487" s="234" t="s">
        <v>466</v>
      </c>
      <c r="D487" s="88" t="s">
        <v>819</v>
      </c>
      <c r="E487" s="89" t="s">
        <v>20</v>
      </c>
      <c r="F487" s="53">
        <v>0</v>
      </c>
      <c r="G487" s="54">
        <v>180685831.71144524</v>
      </c>
      <c r="H487" s="55">
        <f t="shared" si="98"/>
        <v>0</v>
      </c>
      <c r="I487" s="133"/>
      <c r="J487" s="36" t="s">
        <v>20</v>
      </c>
      <c r="K487" s="169">
        <v>0</v>
      </c>
      <c r="L487" s="11">
        <f t="shared" si="97"/>
        <v>0</v>
      </c>
      <c r="O487" s="36" t="s">
        <v>20</v>
      </c>
      <c r="P487" s="169">
        <v>2</v>
      </c>
      <c r="Q487" s="11">
        <f t="shared" si="93"/>
        <v>361371663.42289048</v>
      </c>
      <c r="S487" s="36" t="s">
        <v>20</v>
      </c>
      <c r="T487" s="169">
        <v>2</v>
      </c>
      <c r="U487" s="11">
        <f t="shared" si="94"/>
        <v>361371663.42289048</v>
      </c>
    </row>
    <row r="488" spans="1:21" ht="16.2" thickBot="1" x14ac:dyDescent="0.3">
      <c r="A488" s="131"/>
      <c r="B488" s="132"/>
      <c r="C488" s="205"/>
      <c r="D488" s="206"/>
      <c r="E488" s="207"/>
      <c r="F488" s="91"/>
      <c r="G488" s="208"/>
      <c r="H488" s="108">
        <f>SUM(H473:H487)</f>
        <v>0</v>
      </c>
      <c r="I488" s="133"/>
      <c r="J488" s="36"/>
      <c r="K488" s="169"/>
      <c r="L488" s="108">
        <f>SUM(L472:L487)</f>
        <v>0</v>
      </c>
      <c r="O488" s="36"/>
      <c r="P488" s="169"/>
      <c r="Q488" s="108">
        <f>SUM(Q472:Q487)</f>
        <v>2131609435.8963909</v>
      </c>
      <c r="S488" s="36"/>
      <c r="T488" s="169"/>
      <c r="U488" s="108">
        <f>SUM(U472:U487)</f>
        <v>2131609435.8963909</v>
      </c>
    </row>
    <row r="489" spans="1:21" ht="16.2" thickBot="1" x14ac:dyDescent="0.3">
      <c r="A489" s="131"/>
      <c r="B489" s="132"/>
      <c r="C489" s="74" t="s">
        <v>467</v>
      </c>
      <c r="D489" s="75"/>
      <c r="E489" s="75"/>
      <c r="F489" s="76"/>
      <c r="G489" s="75"/>
      <c r="H489" s="94"/>
      <c r="I489" s="133"/>
      <c r="J489" s="4"/>
      <c r="K489" s="168"/>
      <c r="L489" s="6"/>
      <c r="O489" s="4"/>
      <c r="P489" s="168"/>
      <c r="Q489" s="6"/>
      <c r="S489" s="4"/>
      <c r="T489" s="168"/>
      <c r="U489" s="6"/>
    </row>
    <row r="490" spans="1:21" ht="15.6" x14ac:dyDescent="0.25">
      <c r="A490" s="131"/>
      <c r="B490" s="132"/>
      <c r="C490" s="209" t="s">
        <v>171</v>
      </c>
      <c r="D490" s="92"/>
      <c r="E490" s="92"/>
      <c r="F490" s="93"/>
      <c r="G490" s="92"/>
      <c r="H490" s="210"/>
      <c r="I490" s="133"/>
      <c r="J490" s="36"/>
      <c r="K490" s="169"/>
      <c r="L490" s="11"/>
      <c r="O490" s="36"/>
      <c r="P490" s="169"/>
      <c r="Q490" s="11"/>
      <c r="S490" s="36"/>
      <c r="T490" s="169"/>
      <c r="U490" s="11"/>
    </row>
    <row r="491" spans="1:21" ht="15.6" x14ac:dyDescent="0.25">
      <c r="A491" s="131"/>
      <c r="B491" s="132"/>
      <c r="C491" s="225" t="s">
        <v>468</v>
      </c>
      <c r="D491" s="8" t="s">
        <v>469</v>
      </c>
      <c r="E491" s="9" t="s">
        <v>20</v>
      </c>
      <c r="F491" s="53">
        <v>0</v>
      </c>
      <c r="G491" s="54">
        <v>307014</v>
      </c>
      <c r="H491" s="129">
        <f t="shared" ref="H491:H493" si="99">+F491*G491</f>
        <v>0</v>
      </c>
      <c r="I491" s="133"/>
      <c r="J491" s="36" t="s">
        <v>20</v>
      </c>
      <c r="K491" s="169">
        <v>0</v>
      </c>
      <c r="L491" s="11">
        <f t="shared" ref="L491:L530" si="100">+K491*G491</f>
        <v>0</v>
      </c>
      <c r="O491" s="36" t="s">
        <v>20</v>
      </c>
      <c r="P491" s="169">
        <v>2</v>
      </c>
      <c r="Q491" s="11">
        <f t="shared" ref="Q491:Q530" si="101">+P491*G491</f>
        <v>614028</v>
      </c>
      <c r="S491" s="36" t="s">
        <v>20</v>
      </c>
      <c r="T491" s="169">
        <v>2</v>
      </c>
      <c r="U491" s="11">
        <f t="shared" ref="U491:U530" si="102">+T491*G491</f>
        <v>614028</v>
      </c>
    </row>
    <row r="492" spans="1:21" ht="15.6" x14ac:dyDescent="0.25">
      <c r="A492" s="131"/>
      <c r="B492" s="132"/>
      <c r="C492" s="225" t="s">
        <v>470</v>
      </c>
      <c r="D492" s="8" t="s">
        <v>471</v>
      </c>
      <c r="E492" s="9" t="s">
        <v>20</v>
      </c>
      <c r="F492" s="53">
        <v>0</v>
      </c>
      <c r="G492" s="54">
        <v>150382</v>
      </c>
      <c r="H492" s="129">
        <f t="shared" si="99"/>
        <v>0</v>
      </c>
      <c r="I492" s="133"/>
      <c r="J492" s="36" t="s">
        <v>20</v>
      </c>
      <c r="K492" s="169">
        <v>0</v>
      </c>
      <c r="L492" s="11">
        <f t="shared" si="100"/>
        <v>0</v>
      </c>
      <c r="O492" s="36" t="s">
        <v>20</v>
      </c>
      <c r="P492" s="169">
        <v>1</v>
      </c>
      <c r="Q492" s="11">
        <f t="shared" si="101"/>
        <v>150382</v>
      </c>
      <c r="S492" s="36" t="s">
        <v>20</v>
      </c>
      <c r="T492" s="169">
        <v>1</v>
      </c>
      <c r="U492" s="11">
        <f t="shared" si="102"/>
        <v>150382</v>
      </c>
    </row>
    <row r="493" spans="1:21" ht="15.6" x14ac:dyDescent="0.25">
      <c r="A493" s="131"/>
      <c r="B493" s="132"/>
      <c r="C493" s="225" t="s">
        <v>472</v>
      </c>
      <c r="D493" s="8" t="s">
        <v>473</v>
      </c>
      <c r="E493" s="9" t="s">
        <v>20</v>
      </c>
      <c r="F493" s="53">
        <v>0</v>
      </c>
      <c r="G493" s="54">
        <v>563943</v>
      </c>
      <c r="H493" s="129">
        <f t="shared" si="99"/>
        <v>0</v>
      </c>
      <c r="I493" s="133"/>
      <c r="J493" s="36" t="s">
        <v>20</v>
      </c>
      <c r="K493" s="169">
        <v>0</v>
      </c>
      <c r="L493" s="11">
        <f t="shared" si="100"/>
        <v>0</v>
      </c>
      <c r="O493" s="36" t="s">
        <v>20</v>
      </c>
      <c r="P493" s="169">
        <v>1</v>
      </c>
      <c r="Q493" s="11">
        <f t="shared" si="101"/>
        <v>563943</v>
      </c>
      <c r="S493" s="36" t="s">
        <v>20</v>
      </c>
      <c r="T493" s="169">
        <v>1</v>
      </c>
      <c r="U493" s="11">
        <f t="shared" si="102"/>
        <v>563943</v>
      </c>
    </row>
    <row r="494" spans="1:21" ht="15.6" x14ac:dyDescent="0.25">
      <c r="A494" s="131"/>
      <c r="B494" s="132"/>
      <c r="C494" s="209" t="s">
        <v>201</v>
      </c>
      <c r="D494" s="92"/>
      <c r="E494" s="92"/>
      <c r="F494" s="93"/>
      <c r="G494" s="92"/>
      <c r="H494" s="210"/>
      <c r="I494" s="133"/>
      <c r="J494" s="36"/>
      <c r="K494" s="169">
        <v>0</v>
      </c>
      <c r="L494" s="11">
        <f t="shared" si="100"/>
        <v>0</v>
      </c>
      <c r="O494" s="36"/>
      <c r="P494" s="169"/>
      <c r="Q494" s="11">
        <f t="shared" si="101"/>
        <v>0</v>
      </c>
      <c r="S494" s="36"/>
      <c r="T494" s="169"/>
      <c r="U494" s="11">
        <f t="shared" si="102"/>
        <v>0</v>
      </c>
    </row>
    <row r="495" spans="1:21" ht="109.95" customHeight="1" x14ac:dyDescent="0.25">
      <c r="A495" s="131"/>
      <c r="B495" s="132"/>
      <c r="C495" s="225" t="s">
        <v>474</v>
      </c>
      <c r="D495" s="8" t="s">
        <v>822</v>
      </c>
      <c r="E495" s="9" t="s">
        <v>20</v>
      </c>
      <c r="F495" s="53">
        <v>0</v>
      </c>
      <c r="G495" s="54">
        <v>188957260</v>
      </c>
      <c r="H495" s="129">
        <f t="shared" ref="H495:H509" si="103">+F495*G495</f>
        <v>0</v>
      </c>
      <c r="I495" s="133"/>
      <c r="J495" s="36" t="s">
        <v>20</v>
      </c>
      <c r="K495" s="169">
        <v>0</v>
      </c>
      <c r="L495" s="11">
        <f t="shared" si="100"/>
        <v>0</v>
      </c>
      <c r="O495" s="36" t="s">
        <v>20</v>
      </c>
      <c r="P495" s="169">
        <v>1</v>
      </c>
      <c r="Q495" s="11">
        <f t="shared" si="101"/>
        <v>188957260</v>
      </c>
      <c r="S495" s="36" t="s">
        <v>20</v>
      </c>
      <c r="T495" s="169">
        <v>1</v>
      </c>
      <c r="U495" s="11">
        <f t="shared" si="102"/>
        <v>188957260</v>
      </c>
    </row>
    <row r="496" spans="1:21" ht="15.6" x14ac:dyDescent="0.25">
      <c r="A496" s="131"/>
      <c r="B496" s="132"/>
      <c r="C496" s="209" t="s">
        <v>475</v>
      </c>
      <c r="D496" s="92"/>
      <c r="E496" s="92"/>
      <c r="F496" s="93"/>
      <c r="G496" s="92"/>
      <c r="H496" s="129">
        <f t="shared" si="103"/>
        <v>0</v>
      </c>
      <c r="I496" s="133"/>
      <c r="J496" s="36"/>
      <c r="K496" s="169">
        <v>0</v>
      </c>
      <c r="L496" s="11">
        <f t="shared" si="100"/>
        <v>0</v>
      </c>
      <c r="O496" s="36"/>
      <c r="P496" s="169"/>
      <c r="Q496" s="11">
        <f t="shared" si="101"/>
        <v>0</v>
      </c>
      <c r="S496" s="36"/>
      <c r="T496" s="169"/>
      <c r="U496" s="11">
        <f t="shared" si="102"/>
        <v>0</v>
      </c>
    </row>
    <row r="497" spans="1:21" ht="15.6" x14ac:dyDescent="0.25">
      <c r="A497" s="131"/>
      <c r="B497" s="132"/>
      <c r="C497" s="225" t="s">
        <v>476</v>
      </c>
      <c r="D497" s="8" t="s">
        <v>477</v>
      </c>
      <c r="E497" s="9" t="s">
        <v>20</v>
      </c>
      <c r="F497" s="53">
        <v>0</v>
      </c>
      <c r="G497" s="54">
        <v>563943</v>
      </c>
      <c r="H497" s="129">
        <f t="shared" si="103"/>
        <v>0</v>
      </c>
      <c r="I497" s="133"/>
      <c r="J497" s="36" t="s">
        <v>20</v>
      </c>
      <c r="K497" s="169">
        <v>0</v>
      </c>
      <c r="L497" s="11">
        <f t="shared" si="100"/>
        <v>0</v>
      </c>
      <c r="O497" s="36" t="s">
        <v>20</v>
      </c>
      <c r="P497" s="169">
        <v>3</v>
      </c>
      <c r="Q497" s="11">
        <f t="shared" si="101"/>
        <v>1691829</v>
      </c>
      <c r="S497" s="36" t="s">
        <v>20</v>
      </c>
      <c r="T497" s="169">
        <v>3</v>
      </c>
      <c r="U497" s="11">
        <f t="shared" si="102"/>
        <v>1691829</v>
      </c>
    </row>
    <row r="498" spans="1:21" ht="15.6" x14ac:dyDescent="0.25">
      <c r="A498" s="131"/>
      <c r="B498" s="132"/>
      <c r="C498" s="209" t="s">
        <v>478</v>
      </c>
      <c r="D498" s="92"/>
      <c r="E498" s="92"/>
      <c r="F498" s="93"/>
      <c r="G498" s="92"/>
      <c r="H498" s="129">
        <f t="shared" si="103"/>
        <v>0</v>
      </c>
      <c r="I498" s="133"/>
      <c r="J498" s="36"/>
      <c r="K498" s="169">
        <v>0</v>
      </c>
      <c r="L498" s="11">
        <f t="shared" si="100"/>
        <v>0</v>
      </c>
      <c r="O498" s="36"/>
      <c r="P498" s="169"/>
      <c r="Q498" s="11">
        <f t="shared" si="101"/>
        <v>0</v>
      </c>
      <c r="S498" s="36"/>
      <c r="T498" s="169"/>
      <c r="U498" s="11">
        <f t="shared" si="102"/>
        <v>0</v>
      </c>
    </row>
    <row r="499" spans="1:21" ht="15.6" x14ac:dyDescent="0.25">
      <c r="A499" s="131"/>
      <c r="B499" s="132"/>
      <c r="C499" s="225" t="s">
        <v>479</v>
      </c>
      <c r="D499" s="8" t="s">
        <v>477</v>
      </c>
      <c r="E499" s="9" t="s">
        <v>20</v>
      </c>
      <c r="F499" s="53">
        <v>0</v>
      </c>
      <c r="G499" s="54">
        <v>563943</v>
      </c>
      <c r="H499" s="129">
        <f t="shared" si="103"/>
        <v>0</v>
      </c>
      <c r="I499" s="133"/>
      <c r="J499" s="36" t="s">
        <v>20</v>
      </c>
      <c r="K499" s="169">
        <v>0</v>
      </c>
      <c r="L499" s="11">
        <f t="shared" si="100"/>
        <v>0</v>
      </c>
      <c r="O499" s="36" t="s">
        <v>20</v>
      </c>
      <c r="P499" s="169">
        <v>3</v>
      </c>
      <c r="Q499" s="11">
        <f t="shared" si="101"/>
        <v>1691829</v>
      </c>
      <c r="S499" s="36" t="s">
        <v>20</v>
      </c>
      <c r="T499" s="169">
        <v>3</v>
      </c>
      <c r="U499" s="11">
        <f t="shared" si="102"/>
        <v>1691829</v>
      </c>
    </row>
    <row r="500" spans="1:21" ht="15.6" x14ac:dyDescent="0.25">
      <c r="A500" s="131"/>
      <c r="B500" s="132"/>
      <c r="C500" s="209" t="s">
        <v>480</v>
      </c>
      <c r="D500" s="92"/>
      <c r="E500" s="92"/>
      <c r="F500" s="93"/>
      <c r="G500" s="92"/>
      <c r="H500" s="129">
        <f t="shared" si="103"/>
        <v>0</v>
      </c>
      <c r="I500" s="133"/>
      <c r="J500" s="36"/>
      <c r="K500" s="169">
        <v>0</v>
      </c>
      <c r="L500" s="11">
        <f t="shared" si="100"/>
        <v>0</v>
      </c>
      <c r="O500" s="36"/>
      <c r="P500" s="169"/>
      <c r="Q500" s="11">
        <f t="shared" si="101"/>
        <v>0</v>
      </c>
      <c r="S500" s="36"/>
      <c r="T500" s="169"/>
      <c r="U500" s="11">
        <f t="shared" si="102"/>
        <v>0</v>
      </c>
    </row>
    <row r="501" spans="1:21" ht="15.6" x14ac:dyDescent="0.25">
      <c r="A501" s="131"/>
      <c r="B501" s="132"/>
      <c r="C501" s="225" t="s">
        <v>481</v>
      </c>
      <c r="D501" s="8" t="s">
        <v>482</v>
      </c>
      <c r="E501" s="9" t="s">
        <v>20</v>
      </c>
      <c r="F501" s="53">
        <v>0</v>
      </c>
      <c r="G501" s="54">
        <v>350000</v>
      </c>
      <c r="H501" s="129">
        <f t="shared" si="103"/>
        <v>0</v>
      </c>
      <c r="I501" s="133"/>
      <c r="J501" s="36" t="s">
        <v>20</v>
      </c>
      <c r="K501" s="169">
        <v>0</v>
      </c>
      <c r="L501" s="11">
        <f t="shared" si="100"/>
        <v>0</v>
      </c>
      <c r="O501" s="36" t="s">
        <v>20</v>
      </c>
      <c r="P501" s="169">
        <v>3</v>
      </c>
      <c r="Q501" s="11">
        <f t="shared" si="101"/>
        <v>1050000</v>
      </c>
      <c r="S501" s="36" t="s">
        <v>20</v>
      </c>
      <c r="T501" s="169">
        <v>3</v>
      </c>
      <c r="U501" s="11">
        <f t="shared" si="102"/>
        <v>1050000</v>
      </c>
    </row>
    <row r="502" spans="1:21" ht="15.6" x14ac:dyDescent="0.25">
      <c r="A502" s="131"/>
      <c r="B502" s="132"/>
      <c r="C502" s="209" t="s">
        <v>483</v>
      </c>
      <c r="D502" s="92"/>
      <c r="E502" s="92"/>
      <c r="F502" s="93"/>
      <c r="G502" s="92"/>
      <c r="H502" s="129">
        <f t="shared" si="103"/>
        <v>0</v>
      </c>
      <c r="I502" s="133"/>
      <c r="J502" s="36"/>
      <c r="K502" s="169">
        <v>0</v>
      </c>
      <c r="L502" s="11">
        <f t="shared" si="100"/>
        <v>0</v>
      </c>
      <c r="O502" s="36"/>
      <c r="P502" s="169"/>
      <c r="Q502" s="11">
        <f t="shared" si="101"/>
        <v>0</v>
      </c>
      <c r="S502" s="36"/>
      <c r="T502" s="169"/>
      <c r="U502" s="11">
        <f t="shared" si="102"/>
        <v>0</v>
      </c>
    </row>
    <row r="503" spans="1:21" ht="15.6" x14ac:dyDescent="0.25">
      <c r="A503" s="131"/>
      <c r="B503" s="132"/>
      <c r="C503" s="225" t="s">
        <v>484</v>
      </c>
      <c r="D503" s="8" t="s">
        <v>485</v>
      </c>
      <c r="E503" s="9" t="s">
        <v>20</v>
      </c>
      <c r="F503" s="53">
        <v>0</v>
      </c>
      <c r="G503" s="54">
        <v>135000</v>
      </c>
      <c r="H503" s="129">
        <f t="shared" si="103"/>
        <v>0</v>
      </c>
      <c r="I503" s="133"/>
      <c r="J503" s="36" t="s">
        <v>20</v>
      </c>
      <c r="K503" s="169">
        <v>0</v>
      </c>
      <c r="L503" s="11">
        <f t="shared" si="100"/>
        <v>0</v>
      </c>
      <c r="O503" s="36" t="s">
        <v>20</v>
      </c>
      <c r="P503" s="169">
        <v>3</v>
      </c>
      <c r="Q503" s="11">
        <f t="shared" si="101"/>
        <v>405000</v>
      </c>
      <c r="S503" s="36" t="s">
        <v>20</v>
      </c>
      <c r="T503" s="169">
        <v>3</v>
      </c>
      <c r="U503" s="11">
        <f t="shared" si="102"/>
        <v>405000</v>
      </c>
    </row>
    <row r="504" spans="1:21" ht="15.6" x14ac:dyDescent="0.25">
      <c r="A504" s="131"/>
      <c r="B504" s="132"/>
      <c r="C504" s="209" t="s">
        <v>189</v>
      </c>
      <c r="D504" s="92"/>
      <c r="E504" s="92"/>
      <c r="F504" s="93"/>
      <c r="G504" s="92"/>
      <c r="H504" s="129">
        <f t="shared" si="103"/>
        <v>0</v>
      </c>
      <c r="I504" s="133"/>
      <c r="J504" s="36"/>
      <c r="K504" s="169">
        <v>0</v>
      </c>
      <c r="L504" s="11">
        <f t="shared" si="100"/>
        <v>0</v>
      </c>
      <c r="O504" s="36"/>
      <c r="P504" s="169"/>
      <c r="Q504" s="11">
        <f t="shared" si="101"/>
        <v>0</v>
      </c>
      <c r="S504" s="36"/>
      <c r="T504" s="169"/>
      <c r="U504" s="11">
        <f t="shared" si="102"/>
        <v>0</v>
      </c>
    </row>
    <row r="505" spans="1:21" ht="15.6" x14ac:dyDescent="0.25">
      <c r="A505" s="131"/>
      <c r="B505" s="132"/>
      <c r="C505" s="225" t="s">
        <v>486</v>
      </c>
      <c r="D505" s="8" t="s">
        <v>487</v>
      </c>
      <c r="E505" s="9" t="s">
        <v>20</v>
      </c>
      <c r="F505" s="53">
        <v>0</v>
      </c>
      <c r="G505" s="54">
        <v>2650000</v>
      </c>
      <c r="H505" s="129">
        <f t="shared" si="103"/>
        <v>0</v>
      </c>
      <c r="I505" s="133"/>
      <c r="J505" s="36" t="s">
        <v>20</v>
      </c>
      <c r="K505" s="169">
        <v>0</v>
      </c>
      <c r="L505" s="11">
        <f t="shared" si="100"/>
        <v>0</v>
      </c>
      <c r="O505" s="36" t="s">
        <v>20</v>
      </c>
      <c r="P505" s="169">
        <v>3</v>
      </c>
      <c r="Q505" s="11">
        <f t="shared" si="101"/>
        <v>7950000</v>
      </c>
      <c r="S505" s="36" t="s">
        <v>20</v>
      </c>
      <c r="T505" s="169">
        <v>3</v>
      </c>
      <c r="U505" s="11">
        <f t="shared" si="102"/>
        <v>7950000</v>
      </c>
    </row>
    <row r="506" spans="1:21" ht="15.6" x14ac:dyDescent="0.25">
      <c r="A506" s="131"/>
      <c r="B506" s="132"/>
      <c r="C506" s="209" t="s">
        <v>488</v>
      </c>
      <c r="D506" s="92"/>
      <c r="E506" s="92"/>
      <c r="F506" s="93"/>
      <c r="G506" s="92"/>
      <c r="H506" s="129">
        <f t="shared" si="103"/>
        <v>0</v>
      </c>
      <c r="I506" s="133"/>
      <c r="J506" s="36"/>
      <c r="K506" s="169">
        <v>0</v>
      </c>
      <c r="L506" s="11">
        <f t="shared" si="100"/>
        <v>0</v>
      </c>
      <c r="O506" s="36"/>
      <c r="P506" s="169"/>
      <c r="Q506" s="11">
        <f t="shared" si="101"/>
        <v>0</v>
      </c>
      <c r="S506" s="36"/>
      <c r="T506" s="169"/>
      <c r="U506" s="11">
        <f t="shared" si="102"/>
        <v>0</v>
      </c>
    </row>
    <row r="507" spans="1:21" ht="15.6" x14ac:dyDescent="0.25">
      <c r="A507" s="131"/>
      <c r="B507" s="132"/>
      <c r="C507" s="225" t="s">
        <v>489</v>
      </c>
      <c r="D507" s="8" t="s">
        <v>490</v>
      </c>
      <c r="E507" s="9" t="s">
        <v>20</v>
      </c>
      <c r="F507" s="53">
        <v>0</v>
      </c>
      <c r="G507" s="54">
        <v>2156000</v>
      </c>
      <c r="H507" s="129">
        <f t="shared" si="103"/>
        <v>0</v>
      </c>
      <c r="I507" s="133"/>
      <c r="J507" s="36" t="s">
        <v>20</v>
      </c>
      <c r="K507" s="169">
        <v>0</v>
      </c>
      <c r="L507" s="11">
        <f t="shared" si="100"/>
        <v>0</v>
      </c>
      <c r="O507" s="36" t="s">
        <v>20</v>
      </c>
      <c r="P507" s="169">
        <v>2</v>
      </c>
      <c r="Q507" s="11">
        <f t="shared" si="101"/>
        <v>4312000</v>
      </c>
      <c r="S507" s="36" t="s">
        <v>20</v>
      </c>
      <c r="T507" s="169">
        <v>2</v>
      </c>
      <c r="U507" s="11">
        <f t="shared" si="102"/>
        <v>4312000</v>
      </c>
    </row>
    <row r="508" spans="1:21" ht="15.6" x14ac:dyDescent="0.25">
      <c r="A508" s="131"/>
      <c r="B508" s="132"/>
      <c r="C508" s="225" t="s">
        <v>491</v>
      </c>
      <c r="D508" s="8" t="s">
        <v>492</v>
      </c>
      <c r="E508" s="9" t="s">
        <v>20</v>
      </c>
      <c r="F508" s="53">
        <v>0</v>
      </c>
      <c r="G508" s="54">
        <v>2760000.0000000005</v>
      </c>
      <c r="H508" s="129">
        <f t="shared" si="103"/>
        <v>0</v>
      </c>
      <c r="I508" s="133"/>
      <c r="J508" s="36" t="s">
        <v>20</v>
      </c>
      <c r="K508" s="169">
        <v>0</v>
      </c>
      <c r="L508" s="11">
        <f t="shared" si="100"/>
        <v>0</v>
      </c>
      <c r="O508" s="36" t="s">
        <v>20</v>
      </c>
      <c r="P508" s="169">
        <v>3</v>
      </c>
      <c r="Q508" s="11">
        <f t="shared" si="101"/>
        <v>8280000.0000000019</v>
      </c>
      <c r="S508" s="36" t="s">
        <v>20</v>
      </c>
      <c r="T508" s="169">
        <v>3</v>
      </c>
      <c r="U508" s="11">
        <f t="shared" si="102"/>
        <v>8280000.0000000019</v>
      </c>
    </row>
    <row r="509" spans="1:21" ht="41.4" x14ac:dyDescent="0.25">
      <c r="A509" s="131"/>
      <c r="B509" s="132"/>
      <c r="C509" s="225" t="s">
        <v>493</v>
      </c>
      <c r="D509" s="8" t="s">
        <v>494</v>
      </c>
      <c r="E509" s="9" t="s">
        <v>20</v>
      </c>
      <c r="F509" s="53">
        <v>0</v>
      </c>
      <c r="G509" s="54">
        <v>0</v>
      </c>
      <c r="H509" s="129">
        <f t="shared" si="103"/>
        <v>0</v>
      </c>
      <c r="I509" s="133"/>
      <c r="J509" s="36" t="s">
        <v>20</v>
      </c>
      <c r="K509" s="169">
        <v>0</v>
      </c>
      <c r="L509" s="11">
        <f t="shared" si="100"/>
        <v>0</v>
      </c>
      <c r="O509" s="36" t="s">
        <v>20</v>
      </c>
      <c r="P509" s="169">
        <v>2</v>
      </c>
      <c r="Q509" s="11">
        <f t="shared" si="101"/>
        <v>0</v>
      </c>
      <c r="S509" s="36" t="s">
        <v>20</v>
      </c>
      <c r="T509" s="127">
        <v>2</v>
      </c>
      <c r="U509" s="11">
        <f t="shared" si="102"/>
        <v>0</v>
      </c>
    </row>
    <row r="510" spans="1:21" ht="15.6" x14ac:dyDescent="0.25">
      <c r="A510" s="131"/>
      <c r="B510" s="132"/>
      <c r="C510" s="209" t="s">
        <v>495</v>
      </c>
      <c r="D510" s="92"/>
      <c r="E510" s="92"/>
      <c r="F510" s="93"/>
      <c r="G510" s="92"/>
      <c r="H510" s="210"/>
      <c r="I510" s="133"/>
      <c r="J510" s="36"/>
      <c r="K510" s="169">
        <v>0</v>
      </c>
      <c r="L510" s="11">
        <f t="shared" si="100"/>
        <v>0</v>
      </c>
      <c r="O510" s="36"/>
      <c r="P510" s="169"/>
      <c r="Q510" s="11">
        <f t="shared" si="101"/>
        <v>0</v>
      </c>
      <c r="S510" s="36"/>
      <c r="T510" s="169"/>
      <c r="U510" s="11">
        <f t="shared" si="102"/>
        <v>0</v>
      </c>
    </row>
    <row r="511" spans="1:21" ht="15.6" x14ac:dyDescent="0.25">
      <c r="A511" s="131"/>
      <c r="B511" s="132"/>
      <c r="C511" s="225" t="s">
        <v>496</v>
      </c>
      <c r="D511" s="8" t="s">
        <v>497</v>
      </c>
      <c r="E511" s="9" t="s">
        <v>7</v>
      </c>
      <c r="F511" s="53">
        <v>0</v>
      </c>
      <c r="G511" s="54">
        <v>25600</v>
      </c>
      <c r="H511" s="129">
        <f t="shared" ref="H511:H523" si="104">+F511*G511</f>
        <v>0</v>
      </c>
      <c r="I511" s="133"/>
      <c r="J511" s="36" t="s">
        <v>7</v>
      </c>
      <c r="K511" s="169">
        <v>0</v>
      </c>
      <c r="L511" s="11">
        <f t="shared" si="100"/>
        <v>0</v>
      </c>
      <c r="O511" s="36" t="s">
        <v>7</v>
      </c>
      <c r="P511" s="169">
        <v>60</v>
      </c>
      <c r="Q511" s="11">
        <f t="shared" si="101"/>
        <v>1536000</v>
      </c>
      <c r="S511" s="36" t="s">
        <v>7</v>
      </c>
      <c r="T511" s="169">
        <v>60</v>
      </c>
      <c r="U511" s="11">
        <f t="shared" si="102"/>
        <v>1536000</v>
      </c>
    </row>
    <row r="512" spans="1:21" ht="15.6" x14ac:dyDescent="0.25">
      <c r="A512" s="131"/>
      <c r="B512" s="132"/>
      <c r="C512" s="225" t="s">
        <v>498</v>
      </c>
      <c r="D512" s="8" t="s">
        <v>499</v>
      </c>
      <c r="E512" s="9" t="s">
        <v>20</v>
      </c>
      <c r="F512" s="53">
        <v>0</v>
      </c>
      <c r="G512" s="54">
        <v>855999.99999999988</v>
      </c>
      <c r="H512" s="129">
        <f t="shared" si="104"/>
        <v>0</v>
      </c>
      <c r="I512" s="133"/>
      <c r="J512" s="36" t="s">
        <v>20</v>
      </c>
      <c r="K512" s="169">
        <v>0</v>
      </c>
      <c r="L512" s="11">
        <f t="shared" si="100"/>
        <v>0</v>
      </c>
      <c r="O512" s="36" t="s">
        <v>20</v>
      </c>
      <c r="P512" s="169">
        <v>3</v>
      </c>
      <c r="Q512" s="11">
        <f t="shared" si="101"/>
        <v>2567999.9999999995</v>
      </c>
      <c r="S512" s="36" t="s">
        <v>20</v>
      </c>
      <c r="T512" s="169">
        <v>3</v>
      </c>
      <c r="U512" s="11">
        <f t="shared" si="102"/>
        <v>2567999.9999999995</v>
      </c>
    </row>
    <row r="513" spans="1:21" ht="15.6" x14ac:dyDescent="0.25">
      <c r="A513" s="131"/>
      <c r="B513" s="132"/>
      <c r="C513" s="225" t="s">
        <v>500</v>
      </c>
      <c r="D513" s="8" t="s">
        <v>501</v>
      </c>
      <c r="E513" s="9" t="s">
        <v>20</v>
      </c>
      <c r="F513" s="53">
        <v>0</v>
      </c>
      <c r="G513" s="54">
        <v>1025000</v>
      </c>
      <c r="H513" s="129">
        <f t="shared" si="104"/>
        <v>0</v>
      </c>
      <c r="I513" s="133"/>
      <c r="J513" s="36" t="s">
        <v>20</v>
      </c>
      <c r="K513" s="169">
        <v>0</v>
      </c>
      <c r="L513" s="11">
        <f t="shared" si="100"/>
        <v>0</v>
      </c>
      <c r="O513" s="36" t="s">
        <v>20</v>
      </c>
      <c r="P513" s="169">
        <v>1</v>
      </c>
      <c r="Q513" s="11">
        <f t="shared" si="101"/>
        <v>1025000</v>
      </c>
      <c r="S513" s="36" t="s">
        <v>20</v>
      </c>
      <c r="T513" s="169">
        <v>1</v>
      </c>
      <c r="U513" s="11">
        <f t="shared" si="102"/>
        <v>1025000</v>
      </c>
    </row>
    <row r="514" spans="1:21" ht="15.6" x14ac:dyDescent="0.25">
      <c r="A514" s="131"/>
      <c r="B514" s="132"/>
      <c r="C514" s="209" t="s">
        <v>204</v>
      </c>
      <c r="D514" s="92"/>
      <c r="E514" s="92"/>
      <c r="F514" s="93"/>
      <c r="G514" s="92"/>
      <c r="H514" s="129">
        <f t="shared" si="104"/>
        <v>0</v>
      </c>
      <c r="I514" s="133"/>
      <c r="J514" s="36"/>
      <c r="K514" s="169">
        <v>0</v>
      </c>
      <c r="L514" s="11">
        <f t="shared" si="100"/>
        <v>0</v>
      </c>
      <c r="O514" s="36"/>
      <c r="P514" s="169"/>
      <c r="Q514" s="11">
        <f t="shared" si="101"/>
        <v>0</v>
      </c>
      <c r="S514" s="36"/>
      <c r="T514" s="169"/>
      <c r="U514" s="11">
        <f t="shared" si="102"/>
        <v>0</v>
      </c>
    </row>
    <row r="515" spans="1:21" ht="15.6" x14ac:dyDescent="0.25">
      <c r="A515" s="131"/>
      <c r="B515" s="132"/>
      <c r="C515" s="225" t="s">
        <v>502</v>
      </c>
      <c r="D515" s="8" t="s">
        <v>503</v>
      </c>
      <c r="E515" s="9" t="s">
        <v>20</v>
      </c>
      <c r="F515" s="53">
        <v>0</v>
      </c>
      <c r="G515" s="54">
        <v>280444</v>
      </c>
      <c r="H515" s="129">
        <f t="shared" si="104"/>
        <v>0</v>
      </c>
      <c r="I515" s="133"/>
      <c r="J515" s="36" t="s">
        <v>20</v>
      </c>
      <c r="K515" s="169">
        <v>0</v>
      </c>
      <c r="L515" s="11">
        <f t="shared" si="100"/>
        <v>0</v>
      </c>
      <c r="O515" s="36" t="s">
        <v>20</v>
      </c>
      <c r="P515" s="169">
        <v>94</v>
      </c>
      <c r="Q515" s="11">
        <f t="shared" si="101"/>
        <v>26361736</v>
      </c>
      <c r="S515" s="36" t="s">
        <v>20</v>
      </c>
      <c r="T515" s="169">
        <v>94</v>
      </c>
      <c r="U515" s="11">
        <f t="shared" si="102"/>
        <v>26361736</v>
      </c>
    </row>
    <row r="516" spans="1:21" ht="36.6" customHeight="1" x14ac:dyDescent="0.25">
      <c r="A516" s="131"/>
      <c r="B516" s="132"/>
      <c r="C516" s="225" t="s">
        <v>504</v>
      </c>
      <c r="D516" s="8" t="s">
        <v>505</v>
      </c>
      <c r="E516" s="9" t="s">
        <v>20</v>
      </c>
      <c r="F516" s="53">
        <v>0</v>
      </c>
      <c r="G516" s="54">
        <v>131422</v>
      </c>
      <c r="H516" s="129">
        <f t="shared" si="104"/>
        <v>0</v>
      </c>
      <c r="I516" s="133"/>
      <c r="J516" s="36" t="s">
        <v>20</v>
      </c>
      <c r="K516" s="169">
        <v>0</v>
      </c>
      <c r="L516" s="11">
        <f t="shared" si="100"/>
        <v>0</v>
      </c>
      <c r="O516" s="36" t="s">
        <v>20</v>
      </c>
      <c r="P516" s="169">
        <v>28</v>
      </c>
      <c r="Q516" s="11">
        <f t="shared" si="101"/>
        <v>3679816</v>
      </c>
      <c r="S516" s="36" t="s">
        <v>20</v>
      </c>
      <c r="T516" s="169">
        <v>28</v>
      </c>
      <c r="U516" s="11">
        <f t="shared" si="102"/>
        <v>3679816</v>
      </c>
    </row>
    <row r="517" spans="1:21" ht="15.6" x14ac:dyDescent="0.25">
      <c r="A517" s="131"/>
      <c r="B517" s="132"/>
      <c r="C517" s="225" t="s">
        <v>506</v>
      </c>
      <c r="D517" s="8" t="s">
        <v>507</v>
      </c>
      <c r="E517" s="9" t="s">
        <v>20</v>
      </c>
      <c r="F517" s="53">
        <v>0</v>
      </c>
      <c r="G517" s="54">
        <v>213891</v>
      </c>
      <c r="H517" s="129">
        <f t="shared" si="104"/>
        <v>0</v>
      </c>
      <c r="I517" s="133"/>
      <c r="J517" s="36" t="s">
        <v>20</v>
      </c>
      <c r="K517" s="169">
        <v>0</v>
      </c>
      <c r="L517" s="11">
        <f t="shared" si="100"/>
        <v>0</v>
      </c>
      <c r="O517" s="36" t="s">
        <v>20</v>
      </c>
      <c r="P517" s="169">
        <v>5</v>
      </c>
      <c r="Q517" s="11">
        <f t="shared" si="101"/>
        <v>1069455</v>
      </c>
      <c r="S517" s="36" t="s">
        <v>20</v>
      </c>
      <c r="T517" s="169">
        <v>5</v>
      </c>
      <c r="U517" s="11">
        <f t="shared" si="102"/>
        <v>1069455</v>
      </c>
    </row>
    <row r="518" spans="1:21" ht="15.6" x14ac:dyDescent="0.25">
      <c r="A518" s="131"/>
      <c r="B518" s="132"/>
      <c r="C518" s="225" t="s">
        <v>508</v>
      </c>
      <c r="D518" s="8" t="s">
        <v>509</v>
      </c>
      <c r="E518" s="9" t="s">
        <v>20</v>
      </c>
      <c r="F518" s="53">
        <v>0</v>
      </c>
      <c r="G518" s="54">
        <v>35600</v>
      </c>
      <c r="H518" s="129">
        <f t="shared" si="104"/>
        <v>0</v>
      </c>
      <c r="I518" s="133"/>
      <c r="J518" s="36" t="s">
        <v>20</v>
      </c>
      <c r="K518" s="169">
        <v>0</v>
      </c>
      <c r="L518" s="11">
        <f t="shared" si="100"/>
        <v>0</v>
      </c>
      <c r="O518" s="36" t="s">
        <v>20</v>
      </c>
      <c r="P518" s="169">
        <v>85</v>
      </c>
      <c r="Q518" s="11">
        <f t="shared" si="101"/>
        <v>3026000</v>
      </c>
      <c r="S518" s="36" t="s">
        <v>20</v>
      </c>
      <c r="T518" s="169">
        <v>85</v>
      </c>
      <c r="U518" s="11">
        <f t="shared" si="102"/>
        <v>3026000</v>
      </c>
    </row>
    <row r="519" spans="1:21" ht="15.6" x14ac:dyDescent="0.25">
      <c r="A519" s="131"/>
      <c r="B519" s="132"/>
      <c r="C519" s="225" t="s">
        <v>510</v>
      </c>
      <c r="D519" s="8" t="s">
        <v>511</v>
      </c>
      <c r="E519" s="9" t="s">
        <v>7</v>
      </c>
      <c r="F519" s="53">
        <v>0</v>
      </c>
      <c r="G519" s="54">
        <v>94262</v>
      </c>
      <c r="H519" s="129">
        <f t="shared" si="104"/>
        <v>0</v>
      </c>
      <c r="I519" s="133"/>
      <c r="J519" s="36" t="s">
        <v>7</v>
      </c>
      <c r="K519" s="169">
        <v>0</v>
      </c>
      <c r="L519" s="11">
        <f t="shared" si="100"/>
        <v>0</v>
      </c>
      <c r="O519" s="36" t="s">
        <v>7</v>
      </c>
      <c r="P519" s="169">
        <v>18</v>
      </c>
      <c r="Q519" s="11">
        <f t="shared" si="101"/>
        <v>1696716</v>
      </c>
      <c r="S519" s="36" t="s">
        <v>7</v>
      </c>
      <c r="T519" s="169">
        <v>18</v>
      </c>
      <c r="U519" s="11">
        <f t="shared" si="102"/>
        <v>1696716</v>
      </c>
    </row>
    <row r="520" spans="1:21" ht="15.6" x14ac:dyDescent="0.25">
      <c r="A520" s="131"/>
      <c r="B520" s="132"/>
      <c r="C520" s="225" t="s">
        <v>512</v>
      </c>
      <c r="D520" s="8" t="s">
        <v>513</v>
      </c>
      <c r="E520" s="9" t="s">
        <v>7</v>
      </c>
      <c r="F520" s="53">
        <v>0</v>
      </c>
      <c r="G520" s="54">
        <v>257795</v>
      </c>
      <c r="H520" s="129">
        <f t="shared" si="104"/>
        <v>0</v>
      </c>
      <c r="I520" s="133"/>
      <c r="J520" s="36" t="s">
        <v>7</v>
      </c>
      <c r="K520" s="169">
        <v>0</v>
      </c>
      <c r="L520" s="11">
        <f t="shared" si="100"/>
        <v>0</v>
      </c>
      <c r="O520" s="36" t="s">
        <v>7</v>
      </c>
      <c r="P520" s="169">
        <v>36</v>
      </c>
      <c r="Q520" s="11">
        <f t="shared" si="101"/>
        <v>9280620</v>
      </c>
      <c r="S520" s="36" t="s">
        <v>7</v>
      </c>
      <c r="T520" s="169">
        <v>36</v>
      </c>
      <c r="U520" s="11">
        <f t="shared" si="102"/>
        <v>9280620</v>
      </c>
    </row>
    <row r="521" spans="1:21" ht="15.6" x14ac:dyDescent="0.25">
      <c r="A521" s="131"/>
      <c r="B521" s="132"/>
      <c r="C521" s="225" t="s">
        <v>514</v>
      </c>
      <c r="D521" s="8" t="s">
        <v>515</v>
      </c>
      <c r="E521" s="9" t="s">
        <v>7</v>
      </c>
      <c r="F521" s="53">
        <v>0</v>
      </c>
      <c r="G521" s="54">
        <v>59968</v>
      </c>
      <c r="H521" s="129">
        <f t="shared" si="104"/>
        <v>0</v>
      </c>
      <c r="I521" s="133"/>
      <c r="J521" s="36" t="s">
        <v>7</v>
      </c>
      <c r="K521" s="169">
        <v>0</v>
      </c>
      <c r="L521" s="11">
        <f t="shared" si="100"/>
        <v>0</v>
      </c>
      <c r="O521" s="36" t="s">
        <v>7</v>
      </c>
      <c r="P521" s="169">
        <v>34</v>
      </c>
      <c r="Q521" s="11">
        <f t="shared" si="101"/>
        <v>2038912</v>
      </c>
      <c r="S521" s="36" t="s">
        <v>7</v>
      </c>
      <c r="T521" s="169">
        <v>34</v>
      </c>
      <c r="U521" s="11">
        <f t="shared" si="102"/>
        <v>2038912</v>
      </c>
    </row>
    <row r="522" spans="1:21" ht="15.6" x14ac:dyDescent="0.25">
      <c r="A522" s="131"/>
      <c r="B522" s="132"/>
      <c r="C522" s="225" t="s">
        <v>516</v>
      </c>
      <c r="D522" s="8" t="s">
        <v>517</v>
      </c>
      <c r="E522" s="9" t="s">
        <v>7</v>
      </c>
      <c r="F522" s="53">
        <v>0</v>
      </c>
      <c r="G522" s="54">
        <v>110742.00000000001</v>
      </c>
      <c r="H522" s="129">
        <f t="shared" si="104"/>
        <v>0</v>
      </c>
      <c r="I522" s="133"/>
      <c r="J522" s="36" t="s">
        <v>7</v>
      </c>
      <c r="K522" s="169">
        <v>0</v>
      </c>
      <c r="L522" s="11">
        <f t="shared" si="100"/>
        <v>0</v>
      </c>
      <c r="O522" s="36" t="s">
        <v>7</v>
      </c>
      <c r="P522" s="169">
        <v>34</v>
      </c>
      <c r="Q522" s="11">
        <f t="shared" si="101"/>
        <v>3765228.0000000005</v>
      </c>
      <c r="S522" s="36" t="s">
        <v>7</v>
      </c>
      <c r="T522" s="169">
        <v>34</v>
      </c>
      <c r="U522" s="11">
        <f t="shared" si="102"/>
        <v>3765228.0000000005</v>
      </c>
    </row>
    <row r="523" spans="1:21" ht="124.2" customHeight="1" x14ac:dyDescent="0.25">
      <c r="A523" s="131"/>
      <c r="B523" s="132"/>
      <c r="C523" s="225" t="s">
        <v>518</v>
      </c>
      <c r="D523" s="8" t="s">
        <v>519</v>
      </c>
      <c r="E523" s="9" t="s">
        <v>823</v>
      </c>
      <c r="F523" s="53">
        <v>0</v>
      </c>
      <c r="G523" s="54">
        <v>263564200</v>
      </c>
      <c r="H523" s="129">
        <f t="shared" si="104"/>
        <v>0</v>
      </c>
      <c r="I523" s="133"/>
      <c r="J523" s="36" t="s">
        <v>823</v>
      </c>
      <c r="K523" s="169">
        <v>0</v>
      </c>
      <c r="L523" s="11">
        <f t="shared" si="100"/>
        <v>0</v>
      </c>
      <c r="O523" s="36" t="s">
        <v>823</v>
      </c>
      <c r="P523" s="169">
        <v>1</v>
      </c>
      <c r="Q523" s="11">
        <f t="shared" si="101"/>
        <v>263564200</v>
      </c>
      <c r="S523" s="36" t="s">
        <v>823</v>
      </c>
      <c r="T523" s="169">
        <v>1</v>
      </c>
      <c r="U523" s="11">
        <f t="shared" si="102"/>
        <v>263564200</v>
      </c>
    </row>
    <row r="524" spans="1:21" ht="15.6" x14ac:dyDescent="0.25">
      <c r="A524" s="131"/>
      <c r="B524" s="132"/>
      <c r="C524" s="209" t="s">
        <v>232</v>
      </c>
      <c r="D524" s="92"/>
      <c r="E524" s="92"/>
      <c r="F524" s="93"/>
      <c r="G524" s="92"/>
      <c r="H524" s="210"/>
      <c r="I524" s="133"/>
      <c r="J524" s="36"/>
      <c r="K524" s="169">
        <v>0</v>
      </c>
      <c r="L524" s="11">
        <f t="shared" si="100"/>
        <v>0</v>
      </c>
      <c r="O524" s="36"/>
      <c r="P524" s="169"/>
      <c r="Q524" s="11">
        <f t="shared" si="101"/>
        <v>0</v>
      </c>
      <c r="S524" s="36"/>
      <c r="T524" s="169"/>
      <c r="U524" s="11">
        <f t="shared" si="102"/>
        <v>0</v>
      </c>
    </row>
    <row r="525" spans="1:21" ht="15.6" x14ac:dyDescent="0.25">
      <c r="A525" s="131"/>
      <c r="B525" s="132"/>
      <c r="C525" s="225" t="s">
        <v>521</v>
      </c>
      <c r="D525" s="8" t="s">
        <v>523</v>
      </c>
      <c r="E525" s="9" t="s">
        <v>524</v>
      </c>
      <c r="F525" s="53">
        <v>0</v>
      </c>
      <c r="G525" s="54">
        <v>280444</v>
      </c>
      <c r="H525" s="129">
        <f t="shared" ref="H525:H526" si="105">+F525*G525</f>
        <v>0</v>
      </c>
      <c r="I525" s="133"/>
      <c r="J525" s="36" t="s">
        <v>524</v>
      </c>
      <c r="K525" s="169">
        <v>0</v>
      </c>
      <c r="L525" s="11">
        <f t="shared" si="100"/>
        <v>0</v>
      </c>
      <c r="O525" s="36" t="s">
        <v>524</v>
      </c>
      <c r="P525" s="169">
        <v>11</v>
      </c>
      <c r="Q525" s="11">
        <f t="shared" si="101"/>
        <v>3084884</v>
      </c>
      <c r="S525" s="36" t="s">
        <v>524</v>
      </c>
      <c r="T525" s="169">
        <v>11</v>
      </c>
      <c r="U525" s="11">
        <f t="shared" si="102"/>
        <v>3084884</v>
      </c>
    </row>
    <row r="526" spans="1:21" ht="15.6" x14ac:dyDescent="0.25">
      <c r="A526" s="131"/>
      <c r="B526" s="132"/>
      <c r="C526" s="225" t="s">
        <v>828</v>
      </c>
      <c r="D526" s="8" t="s">
        <v>526</v>
      </c>
      <c r="E526" s="9" t="s">
        <v>7</v>
      </c>
      <c r="F526" s="53">
        <v>0</v>
      </c>
      <c r="G526" s="54">
        <v>110742.00000000001</v>
      </c>
      <c r="H526" s="129">
        <f t="shared" si="105"/>
        <v>0</v>
      </c>
      <c r="I526" s="133"/>
      <c r="J526" s="36" t="s">
        <v>7</v>
      </c>
      <c r="K526" s="169">
        <v>0</v>
      </c>
      <c r="L526" s="11">
        <f t="shared" si="100"/>
        <v>0</v>
      </c>
      <c r="O526" s="36" t="s">
        <v>7</v>
      </c>
      <c r="P526" s="169">
        <v>50.4</v>
      </c>
      <c r="Q526" s="11">
        <f t="shared" si="101"/>
        <v>5581396.8000000007</v>
      </c>
      <c r="S526" s="36" t="s">
        <v>7</v>
      </c>
      <c r="T526" s="169">
        <v>50.4</v>
      </c>
      <c r="U526" s="11">
        <f t="shared" si="102"/>
        <v>5581396.8000000007</v>
      </c>
    </row>
    <row r="527" spans="1:21" ht="15.6" x14ac:dyDescent="0.25">
      <c r="A527" s="131"/>
      <c r="B527" s="132"/>
      <c r="C527" s="209" t="s">
        <v>240</v>
      </c>
      <c r="D527" s="92"/>
      <c r="E527" s="92"/>
      <c r="F527" s="93"/>
      <c r="G527" s="92"/>
      <c r="H527" s="210"/>
      <c r="I527" s="133"/>
      <c r="J527" s="36"/>
      <c r="K527" s="169">
        <v>0</v>
      </c>
      <c r="L527" s="11">
        <f t="shared" si="100"/>
        <v>0</v>
      </c>
      <c r="O527" s="36"/>
      <c r="P527" s="169"/>
      <c r="Q527" s="11">
        <f t="shared" si="101"/>
        <v>0</v>
      </c>
      <c r="S527" s="36"/>
      <c r="T527" s="169"/>
      <c r="U527" s="11">
        <f t="shared" si="102"/>
        <v>0</v>
      </c>
    </row>
    <row r="528" spans="1:21" ht="15.6" x14ac:dyDescent="0.25">
      <c r="A528" s="131"/>
      <c r="B528" s="132"/>
      <c r="C528" s="225" t="s">
        <v>522</v>
      </c>
      <c r="D528" s="8" t="s">
        <v>527</v>
      </c>
      <c r="E528" s="9" t="s">
        <v>524</v>
      </c>
      <c r="F528" s="53">
        <v>0</v>
      </c>
      <c r="G528" s="54">
        <v>128689</v>
      </c>
      <c r="H528" s="129">
        <f>+F528*G528</f>
        <v>0</v>
      </c>
      <c r="I528" s="133"/>
      <c r="J528" s="36" t="s">
        <v>524</v>
      </c>
      <c r="K528" s="169">
        <v>0</v>
      </c>
      <c r="L528" s="11">
        <f t="shared" si="100"/>
        <v>0</v>
      </c>
      <c r="O528" s="36" t="s">
        <v>524</v>
      </c>
      <c r="P528" s="169">
        <v>5</v>
      </c>
      <c r="Q528" s="11">
        <f t="shared" si="101"/>
        <v>643445</v>
      </c>
      <c r="S528" s="36" t="s">
        <v>524</v>
      </c>
      <c r="T528" s="169">
        <v>5</v>
      </c>
      <c r="U528" s="11">
        <f t="shared" si="102"/>
        <v>643445</v>
      </c>
    </row>
    <row r="529" spans="1:21" ht="15.6" x14ac:dyDescent="0.25">
      <c r="A529" s="131"/>
      <c r="B529" s="132"/>
      <c r="C529" s="209" t="s">
        <v>242</v>
      </c>
      <c r="D529" s="92"/>
      <c r="E529" s="92"/>
      <c r="F529" s="93"/>
      <c r="G529" s="92"/>
      <c r="H529" s="210"/>
      <c r="I529" s="133"/>
      <c r="J529" s="36"/>
      <c r="K529" s="169">
        <v>0</v>
      </c>
      <c r="L529" s="11">
        <f t="shared" si="100"/>
        <v>0</v>
      </c>
      <c r="O529" s="36"/>
      <c r="P529" s="169"/>
      <c r="Q529" s="11">
        <f t="shared" si="101"/>
        <v>0</v>
      </c>
      <c r="S529" s="36"/>
      <c r="T529" s="169"/>
      <c r="U529" s="11">
        <f t="shared" si="102"/>
        <v>0</v>
      </c>
    </row>
    <row r="530" spans="1:21" ht="16.2" thickBot="1" x14ac:dyDescent="0.3">
      <c r="A530" s="131"/>
      <c r="B530" s="132"/>
      <c r="C530" s="225" t="s">
        <v>525</v>
      </c>
      <c r="D530" s="8" t="s">
        <v>528</v>
      </c>
      <c r="E530" s="9" t="s">
        <v>20</v>
      </c>
      <c r="F530" s="53">
        <v>0</v>
      </c>
      <c r="G530" s="54">
        <v>563943</v>
      </c>
      <c r="H530" s="211">
        <f>+F530*G530</f>
        <v>0</v>
      </c>
      <c r="I530" s="133"/>
      <c r="J530" s="36" t="s">
        <v>20</v>
      </c>
      <c r="K530" s="169">
        <v>0</v>
      </c>
      <c r="L530" s="11">
        <f t="shared" si="100"/>
        <v>0</v>
      </c>
      <c r="O530" s="36" t="s">
        <v>20</v>
      </c>
      <c r="P530" s="169">
        <v>1</v>
      </c>
      <c r="Q530" s="11">
        <f t="shared" si="101"/>
        <v>563943</v>
      </c>
      <c r="S530" s="36" t="s">
        <v>20</v>
      </c>
      <c r="T530" s="169">
        <v>1</v>
      </c>
      <c r="U530" s="11">
        <f t="shared" si="102"/>
        <v>563943</v>
      </c>
    </row>
    <row r="531" spans="1:21" ht="16.2" thickBot="1" x14ac:dyDescent="0.3">
      <c r="A531" s="131"/>
      <c r="B531" s="132"/>
      <c r="C531" s="69" t="s">
        <v>34</v>
      </c>
      <c r="D531" s="64"/>
      <c r="E531" s="64"/>
      <c r="F531" s="53"/>
      <c r="G531" s="107"/>
      <c r="H531" s="106">
        <f>SUM(H491:H530)</f>
        <v>0</v>
      </c>
      <c r="I531" s="133"/>
      <c r="J531" s="36"/>
      <c r="K531" s="169"/>
      <c r="L531" s="106">
        <f>SUM(L491:L530)</f>
        <v>0</v>
      </c>
      <c r="O531" s="36"/>
      <c r="P531" s="169"/>
      <c r="Q531" s="106">
        <f>SUM(Q491:Q530)</f>
        <v>545151622.79999995</v>
      </c>
      <c r="S531" s="36"/>
      <c r="T531" s="169"/>
      <c r="U531" s="106">
        <f>SUM(U491:U530)</f>
        <v>545151622.79999995</v>
      </c>
    </row>
    <row r="532" spans="1:21" ht="16.2" thickBot="1" x14ac:dyDescent="0.3">
      <c r="A532" s="131"/>
      <c r="B532" s="132"/>
      <c r="C532" s="96" t="s">
        <v>529</v>
      </c>
      <c r="D532" s="212"/>
      <c r="E532" s="212"/>
      <c r="F532" s="213"/>
      <c r="G532" s="212"/>
      <c r="H532" s="97"/>
      <c r="I532" s="133"/>
      <c r="J532" s="4"/>
      <c r="K532" s="168"/>
      <c r="L532" s="6"/>
      <c r="O532" s="4"/>
      <c r="P532" s="168"/>
      <c r="Q532" s="6"/>
      <c r="S532" s="4"/>
      <c r="T532" s="168"/>
      <c r="U532" s="6"/>
    </row>
    <row r="533" spans="1:21" ht="15.6" x14ac:dyDescent="0.25">
      <c r="A533" s="131"/>
      <c r="B533" s="132"/>
      <c r="C533" s="225" t="s">
        <v>530</v>
      </c>
      <c r="D533" s="8" t="s">
        <v>531</v>
      </c>
      <c r="E533" s="9" t="s">
        <v>20</v>
      </c>
      <c r="F533" s="53">
        <v>0</v>
      </c>
      <c r="G533" s="54">
        <v>256000</v>
      </c>
      <c r="H533" s="129">
        <f t="shared" ref="H533:H534" si="106">+F533*G533</f>
        <v>0</v>
      </c>
      <c r="I533" s="133"/>
      <c r="J533" s="36" t="s">
        <v>20</v>
      </c>
      <c r="K533" s="169">
        <v>0</v>
      </c>
      <c r="L533" s="11">
        <f t="shared" ref="L533:L549" si="107">+K533*G533</f>
        <v>0</v>
      </c>
      <c r="O533" s="36" t="s">
        <v>20</v>
      </c>
      <c r="P533" s="169">
        <v>12</v>
      </c>
      <c r="Q533" s="11">
        <f t="shared" ref="Q533:Q549" si="108">+P533*G533</f>
        <v>3072000</v>
      </c>
      <c r="S533" s="36" t="s">
        <v>20</v>
      </c>
      <c r="T533" s="169">
        <v>12</v>
      </c>
      <c r="U533" s="11">
        <f t="shared" ref="U533:U549" si="109">+T533*G533</f>
        <v>3072000</v>
      </c>
    </row>
    <row r="534" spans="1:21" ht="15.6" x14ac:dyDescent="0.25">
      <c r="A534" s="131"/>
      <c r="B534" s="132"/>
      <c r="C534" s="225" t="s">
        <v>532</v>
      </c>
      <c r="D534" s="8" t="s">
        <v>533</v>
      </c>
      <c r="E534" s="9" t="s">
        <v>20</v>
      </c>
      <c r="F534" s="53">
        <v>0</v>
      </c>
      <c r="G534" s="54">
        <v>265000</v>
      </c>
      <c r="H534" s="129">
        <f t="shared" si="106"/>
        <v>0</v>
      </c>
      <c r="I534" s="133"/>
      <c r="J534" s="36" t="s">
        <v>20</v>
      </c>
      <c r="K534" s="169">
        <v>0</v>
      </c>
      <c r="L534" s="11">
        <f t="shared" si="107"/>
        <v>0</v>
      </c>
      <c r="O534" s="36" t="s">
        <v>20</v>
      </c>
      <c r="P534" s="169">
        <v>1</v>
      </c>
      <c r="Q534" s="11">
        <f t="shared" si="108"/>
        <v>265000</v>
      </c>
      <c r="S534" s="36" t="s">
        <v>20</v>
      </c>
      <c r="T534" s="169">
        <v>1</v>
      </c>
      <c r="U534" s="11">
        <f t="shared" si="109"/>
        <v>265000</v>
      </c>
    </row>
    <row r="535" spans="1:21" ht="15.6" x14ac:dyDescent="0.25">
      <c r="A535" s="131"/>
      <c r="B535" s="132"/>
      <c r="C535" s="209" t="s">
        <v>534</v>
      </c>
      <c r="D535" s="92"/>
      <c r="E535" s="92"/>
      <c r="F535" s="93"/>
      <c r="G535" s="92"/>
      <c r="H535" s="210"/>
      <c r="I535" s="133"/>
      <c r="J535" s="36"/>
      <c r="K535" s="169">
        <v>0</v>
      </c>
      <c r="L535" s="11">
        <f t="shared" si="107"/>
        <v>0</v>
      </c>
      <c r="O535" s="36"/>
      <c r="P535" s="169"/>
      <c r="Q535" s="11">
        <f t="shared" si="108"/>
        <v>0</v>
      </c>
      <c r="S535" s="36"/>
      <c r="T535" s="169"/>
      <c r="U535" s="11">
        <f t="shared" si="109"/>
        <v>0</v>
      </c>
    </row>
    <row r="536" spans="1:21" ht="15.6" x14ac:dyDescent="0.25">
      <c r="A536" s="131"/>
      <c r="B536" s="132"/>
      <c r="C536" s="225" t="s">
        <v>535</v>
      </c>
      <c r="D536" s="8" t="s">
        <v>536</v>
      </c>
      <c r="E536" s="9" t="s">
        <v>7</v>
      </c>
      <c r="F536" s="53">
        <v>0</v>
      </c>
      <c r="G536" s="54">
        <v>18500</v>
      </c>
      <c r="H536" s="129">
        <f t="shared" ref="H536:H537" si="110">+F536*G536</f>
        <v>0</v>
      </c>
      <c r="I536" s="133"/>
      <c r="J536" s="36" t="s">
        <v>7</v>
      </c>
      <c r="K536" s="169">
        <v>0</v>
      </c>
      <c r="L536" s="11">
        <f t="shared" si="107"/>
        <v>0</v>
      </c>
      <c r="O536" s="36" t="s">
        <v>7</v>
      </c>
      <c r="P536" s="169">
        <v>42</v>
      </c>
      <c r="Q536" s="11">
        <f t="shared" si="108"/>
        <v>777000</v>
      </c>
      <c r="S536" s="36" t="s">
        <v>7</v>
      </c>
      <c r="T536" s="169">
        <v>42</v>
      </c>
      <c r="U536" s="11">
        <f t="shared" si="109"/>
        <v>777000</v>
      </c>
    </row>
    <row r="537" spans="1:21" ht="15.6" x14ac:dyDescent="0.25">
      <c r="A537" s="131"/>
      <c r="B537" s="132"/>
      <c r="C537" s="225" t="s">
        <v>537</v>
      </c>
      <c r="D537" s="8" t="s">
        <v>538</v>
      </c>
      <c r="E537" s="9" t="s">
        <v>7</v>
      </c>
      <c r="F537" s="53">
        <v>0</v>
      </c>
      <c r="G537" s="54">
        <v>25300</v>
      </c>
      <c r="H537" s="129">
        <f t="shared" si="110"/>
        <v>0</v>
      </c>
      <c r="I537" s="133"/>
      <c r="J537" s="36" t="s">
        <v>7</v>
      </c>
      <c r="K537" s="169">
        <v>0</v>
      </c>
      <c r="L537" s="11">
        <f t="shared" si="107"/>
        <v>0</v>
      </c>
      <c r="O537" s="36" t="s">
        <v>7</v>
      </c>
      <c r="P537" s="169">
        <v>165</v>
      </c>
      <c r="Q537" s="11">
        <f t="shared" si="108"/>
        <v>4174500</v>
      </c>
      <c r="S537" s="36" t="s">
        <v>7</v>
      </c>
      <c r="T537" s="169">
        <v>165</v>
      </c>
      <c r="U537" s="11">
        <f t="shared" si="109"/>
        <v>4174500</v>
      </c>
    </row>
    <row r="538" spans="1:21" ht="15.6" x14ac:dyDescent="0.25">
      <c r="A538" s="131"/>
      <c r="B538" s="132"/>
      <c r="C538" s="209" t="s">
        <v>539</v>
      </c>
      <c r="D538" s="92"/>
      <c r="E538" s="92"/>
      <c r="F538" s="93"/>
      <c r="G538" s="92"/>
      <c r="H538" s="210"/>
      <c r="I538" s="133"/>
      <c r="J538" s="36"/>
      <c r="K538" s="169">
        <v>0</v>
      </c>
      <c r="L538" s="11">
        <f t="shared" si="107"/>
        <v>0</v>
      </c>
      <c r="O538" s="36"/>
      <c r="P538" s="169"/>
      <c r="Q538" s="11">
        <f t="shared" si="108"/>
        <v>0</v>
      </c>
      <c r="S538" s="36"/>
      <c r="T538" s="169"/>
      <c r="U538" s="11">
        <f t="shared" si="109"/>
        <v>0</v>
      </c>
    </row>
    <row r="539" spans="1:21" ht="15.6" x14ac:dyDescent="0.25">
      <c r="A539" s="131"/>
      <c r="B539" s="132"/>
      <c r="C539" s="225" t="s">
        <v>540</v>
      </c>
      <c r="D539" s="8" t="s">
        <v>541</v>
      </c>
      <c r="E539" s="9" t="s">
        <v>20</v>
      </c>
      <c r="F539" s="53">
        <v>0</v>
      </c>
      <c r="G539" s="54">
        <v>56000</v>
      </c>
      <c r="H539" s="129">
        <f t="shared" ref="H539:H540" si="111">+F539*G539</f>
        <v>0</v>
      </c>
      <c r="I539" s="133"/>
      <c r="J539" s="36" t="s">
        <v>20</v>
      </c>
      <c r="K539" s="169">
        <v>0</v>
      </c>
      <c r="L539" s="11">
        <f t="shared" si="107"/>
        <v>0</v>
      </c>
      <c r="O539" s="36" t="s">
        <v>20</v>
      </c>
      <c r="P539" s="169">
        <v>12</v>
      </c>
      <c r="Q539" s="11">
        <f t="shared" si="108"/>
        <v>672000</v>
      </c>
      <c r="S539" s="36" t="s">
        <v>20</v>
      </c>
      <c r="T539" s="169">
        <v>12</v>
      </c>
      <c r="U539" s="11">
        <f t="shared" si="109"/>
        <v>672000</v>
      </c>
    </row>
    <row r="540" spans="1:21" ht="15.6" x14ac:dyDescent="0.25">
      <c r="A540" s="131"/>
      <c r="B540" s="132"/>
      <c r="C540" s="225" t="s">
        <v>542</v>
      </c>
      <c r="D540" s="8" t="s">
        <v>543</v>
      </c>
      <c r="E540" s="9" t="s">
        <v>20</v>
      </c>
      <c r="F540" s="53">
        <v>0</v>
      </c>
      <c r="G540" s="54">
        <v>88000</v>
      </c>
      <c r="H540" s="129">
        <f t="shared" si="111"/>
        <v>0</v>
      </c>
      <c r="I540" s="133"/>
      <c r="J540" s="36" t="s">
        <v>20</v>
      </c>
      <c r="K540" s="169">
        <v>0</v>
      </c>
      <c r="L540" s="11">
        <f t="shared" si="107"/>
        <v>0</v>
      </c>
      <c r="O540" s="36" t="s">
        <v>20</v>
      </c>
      <c r="P540" s="169">
        <v>4</v>
      </c>
      <c r="Q540" s="11">
        <f t="shared" si="108"/>
        <v>352000</v>
      </c>
      <c r="S540" s="36" t="s">
        <v>20</v>
      </c>
      <c r="T540" s="169">
        <v>4</v>
      </c>
      <c r="U540" s="11">
        <f t="shared" si="109"/>
        <v>352000</v>
      </c>
    </row>
    <row r="541" spans="1:21" ht="15.6" x14ac:dyDescent="0.25">
      <c r="A541" s="131"/>
      <c r="B541" s="132"/>
      <c r="C541" s="209" t="s">
        <v>544</v>
      </c>
      <c r="D541" s="92"/>
      <c r="E541" s="92"/>
      <c r="F541" s="93"/>
      <c r="G541" s="92"/>
      <c r="H541" s="210"/>
      <c r="I541" s="133"/>
      <c r="J541" s="36"/>
      <c r="K541" s="169">
        <v>0</v>
      </c>
      <c r="L541" s="11">
        <f t="shared" si="107"/>
        <v>0</v>
      </c>
      <c r="O541" s="36"/>
      <c r="P541" s="169"/>
      <c r="Q541" s="11">
        <f t="shared" si="108"/>
        <v>0</v>
      </c>
      <c r="S541" s="36"/>
      <c r="T541" s="169"/>
      <c r="U541" s="11">
        <f t="shared" si="109"/>
        <v>0</v>
      </c>
    </row>
    <row r="542" spans="1:21" ht="27.6" x14ac:dyDescent="0.25">
      <c r="A542" s="131"/>
      <c r="B542" s="132"/>
      <c r="C542" s="225" t="s">
        <v>545</v>
      </c>
      <c r="D542" s="8" t="s">
        <v>546</v>
      </c>
      <c r="E542" s="9" t="s">
        <v>20</v>
      </c>
      <c r="F542" s="53">
        <v>0</v>
      </c>
      <c r="G542" s="54">
        <v>650000</v>
      </c>
      <c r="H542" s="129">
        <f>+F542*G542</f>
        <v>0</v>
      </c>
      <c r="I542" s="133"/>
      <c r="J542" s="36" t="s">
        <v>20</v>
      </c>
      <c r="K542" s="169">
        <v>0</v>
      </c>
      <c r="L542" s="11">
        <f t="shared" si="107"/>
        <v>0</v>
      </c>
      <c r="O542" s="36" t="s">
        <v>20</v>
      </c>
      <c r="P542" s="169">
        <v>3</v>
      </c>
      <c r="Q542" s="11">
        <f t="shared" si="108"/>
        <v>1950000</v>
      </c>
      <c r="S542" s="36" t="s">
        <v>20</v>
      </c>
      <c r="T542" s="169">
        <v>3</v>
      </c>
      <c r="U542" s="11">
        <f t="shared" si="109"/>
        <v>1950000</v>
      </c>
    </row>
    <row r="543" spans="1:21" ht="15.6" x14ac:dyDescent="0.25">
      <c r="A543" s="131"/>
      <c r="B543" s="132"/>
      <c r="C543" s="209" t="s">
        <v>547</v>
      </c>
      <c r="D543" s="92"/>
      <c r="E543" s="92"/>
      <c r="F543" s="93"/>
      <c r="G543" s="92"/>
      <c r="H543" s="210"/>
      <c r="I543" s="133"/>
      <c r="J543" s="36"/>
      <c r="K543" s="169">
        <v>0</v>
      </c>
      <c r="L543" s="11">
        <f t="shared" si="107"/>
        <v>0</v>
      </c>
      <c r="O543" s="36"/>
      <c r="P543" s="169"/>
      <c r="Q543" s="11">
        <f t="shared" si="108"/>
        <v>0</v>
      </c>
      <c r="S543" s="36"/>
      <c r="T543" s="169"/>
      <c r="U543" s="11">
        <f t="shared" si="109"/>
        <v>0</v>
      </c>
    </row>
    <row r="544" spans="1:21" ht="15.6" x14ac:dyDescent="0.25">
      <c r="A544" s="131"/>
      <c r="B544" s="132"/>
      <c r="C544" s="225" t="s">
        <v>548</v>
      </c>
      <c r="D544" s="8" t="s">
        <v>549</v>
      </c>
      <c r="E544" s="9" t="s">
        <v>20</v>
      </c>
      <c r="F544" s="53">
        <v>0</v>
      </c>
      <c r="G544" s="54">
        <v>350000</v>
      </c>
      <c r="H544" s="129">
        <f t="shared" ref="H544:H545" si="112">+F544*G544</f>
        <v>0</v>
      </c>
      <c r="I544" s="133"/>
      <c r="J544" s="36" t="s">
        <v>20</v>
      </c>
      <c r="K544" s="169">
        <v>0</v>
      </c>
      <c r="L544" s="11">
        <f t="shared" si="107"/>
        <v>0</v>
      </c>
      <c r="O544" s="36" t="s">
        <v>20</v>
      </c>
      <c r="P544" s="169">
        <v>6</v>
      </c>
      <c r="Q544" s="11">
        <f t="shared" si="108"/>
        <v>2100000</v>
      </c>
      <c r="S544" s="36" t="s">
        <v>20</v>
      </c>
      <c r="T544" s="169">
        <v>6</v>
      </c>
      <c r="U544" s="11">
        <f t="shared" si="109"/>
        <v>2100000</v>
      </c>
    </row>
    <row r="545" spans="1:21" ht="15.6" x14ac:dyDescent="0.25">
      <c r="A545" s="131"/>
      <c r="B545" s="132"/>
      <c r="C545" s="225" t="s">
        <v>550</v>
      </c>
      <c r="D545" s="8" t="s">
        <v>551</v>
      </c>
      <c r="E545" s="9" t="s">
        <v>20</v>
      </c>
      <c r="F545" s="53">
        <v>0</v>
      </c>
      <c r="G545" s="54">
        <v>350000</v>
      </c>
      <c r="H545" s="129">
        <f t="shared" si="112"/>
        <v>0</v>
      </c>
      <c r="I545" s="133"/>
      <c r="J545" s="36" t="s">
        <v>20</v>
      </c>
      <c r="K545" s="169">
        <v>0</v>
      </c>
      <c r="L545" s="11">
        <f t="shared" si="107"/>
        <v>0</v>
      </c>
      <c r="O545" s="36" t="s">
        <v>20</v>
      </c>
      <c r="P545" s="169">
        <v>6</v>
      </c>
      <c r="Q545" s="11">
        <f t="shared" si="108"/>
        <v>2100000</v>
      </c>
      <c r="S545" s="36" t="s">
        <v>20</v>
      </c>
      <c r="T545" s="169">
        <v>6</v>
      </c>
      <c r="U545" s="11">
        <f t="shared" si="109"/>
        <v>2100000</v>
      </c>
    </row>
    <row r="546" spans="1:21" ht="15.6" x14ac:dyDescent="0.25">
      <c r="A546" s="131"/>
      <c r="B546" s="132"/>
      <c r="C546" s="209" t="s">
        <v>552</v>
      </c>
      <c r="D546" s="92"/>
      <c r="E546" s="92"/>
      <c r="F546" s="93"/>
      <c r="G546" s="92"/>
      <c r="H546" s="210"/>
      <c r="I546" s="133"/>
      <c r="J546" s="36"/>
      <c r="K546" s="169">
        <v>0</v>
      </c>
      <c r="L546" s="11">
        <f t="shared" si="107"/>
        <v>0</v>
      </c>
      <c r="O546" s="36"/>
      <c r="P546" s="169"/>
      <c r="Q546" s="11">
        <f t="shared" si="108"/>
        <v>0</v>
      </c>
      <c r="S546" s="36"/>
      <c r="T546" s="169"/>
      <c r="U546" s="11">
        <f t="shared" si="109"/>
        <v>0</v>
      </c>
    </row>
    <row r="547" spans="1:21" ht="15.6" x14ac:dyDescent="0.25">
      <c r="A547" s="131"/>
      <c r="B547" s="132"/>
      <c r="C547" s="225" t="s">
        <v>553</v>
      </c>
      <c r="D547" s="8" t="s">
        <v>554</v>
      </c>
      <c r="E547" s="9" t="s">
        <v>7</v>
      </c>
      <c r="F547" s="53">
        <v>0</v>
      </c>
      <c r="G547" s="54">
        <v>145000</v>
      </c>
      <c r="H547" s="129">
        <f>+F547*G547</f>
        <v>0</v>
      </c>
      <c r="I547" s="133"/>
      <c r="J547" s="36" t="s">
        <v>7</v>
      </c>
      <c r="K547" s="169">
        <v>0</v>
      </c>
      <c r="L547" s="11">
        <f t="shared" si="107"/>
        <v>0</v>
      </c>
      <c r="O547" s="36" t="s">
        <v>7</v>
      </c>
      <c r="P547" s="169">
        <v>12</v>
      </c>
      <c r="Q547" s="11">
        <f t="shared" si="108"/>
        <v>1740000</v>
      </c>
      <c r="S547" s="36" t="s">
        <v>7</v>
      </c>
      <c r="T547" s="169">
        <v>12</v>
      </c>
      <c r="U547" s="11">
        <f t="shared" si="109"/>
        <v>1740000</v>
      </c>
    </row>
    <row r="548" spans="1:21" ht="15.6" x14ac:dyDescent="0.25">
      <c r="A548" s="131"/>
      <c r="B548" s="132"/>
      <c r="C548" s="209" t="s">
        <v>555</v>
      </c>
      <c r="D548" s="92"/>
      <c r="E548" s="92"/>
      <c r="F548" s="93"/>
      <c r="G548" s="92"/>
      <c r="H548" s="210"/>
      <c r="I548" s="133"/>
      <c r="J548" s="36"/>
      <c r="K548" s="169">
        <v>0</v>
      </c>
      <c r="L548" s="11">
        <f t="shared" si="107"/>
        <v>0</v>
      </c>
      <c r="O548" s="36"/>
      <c r="P548" s="169"/>
      <c r="Q548" s="11">
        <f t="shared" si="108"/>
        <v>0</v>
      </c>
      <c r="S548" s="36"/>
      <c r="T548" s="169"/>
      <c r="U548" s="11">
        <f t="shared" si="109"/>
        <v>0</v>
      </c>
    </row>
    <row r="549" spans="1:21" ht="55.8" thickBot="1" x14ac:dyDescent="0.3">
      <c r="A549" s="131"/>
      <c r="B549" s="132"/>
      <c r="C549" s="225" t="s">
        <v>556</v>
      </c>
      <c r="D549" s="8" t="s">
        <v>557</v>
      </c>
      <c r="E549" s="9" t="s">
        <v>524</v>
      </c>
      <c r="F549" s="53">
        <v>0</v>
      </c>
      <c r="G549" s="54">
        <v>94875825</v>
      </c>
      <c r="H549" s="129">
        <f>+F549*G549</f>
        <v>0</v>
      </c>
      <c r="I549" s="133"/>
      <c r="J549" s="36" t="s">
        <v>524</v>
      </c>
      <c r="K549" s="169">
        <v>0</v>
      </c>
      <c r="L549" s="11">
        <f t="shared" si="107"/>
        <v>0</v>
      </c>
      <c r="O549" s="36" t="s">
        <v>524</v>
      </c>
      <c r="P549" s="169">
        <v>1</v>
      </c>
      <c r="Q549" s="11">
        <f t="shared" si="108"/>
        <v>94875825</v>
      </c>
      <c r="S549" s="36" t="s">
        <v>524</v>
      </c>
      <c r="T549" s="169">
        <v>1</v>
      </c>
      <c r="U549" s="11">
        <f t="shared" si="109"/>
        <v>94875825</v>
      </c>
    </row>
    <row r="550" spans="1:21" ht="16.2" thickBot="1" x14ac:dyDescent="0.3">
      <c r="A550" s="131"/>
      <c r="B550" s="132"/>
      <c r="C550" s="42" t="s">
        <v>34</v>
      </c>
      <c r="D550" s="56"/>
      <c r="E550" s="56"/>
      <c r="F550" s="53"/>
      <c r="G550" s="56"/>
      <c r="H550" s="106">
        <f>SUM(H533:H549)</f>
        <v>0</v>
      </c>
      <c r="I550" s="133"/>
      <c r="J550" s="36"/>
      <c r="K550" s="169"/>
      <c r="L550" s="106">
        <f>SUM(L533:L549)</f>
        <v>0</v>
      </c>
      <c r="O550" s="36"/>
      <c r="P550" s="169"/>
      <c r="Q550" s="106">
        <f>SUM(Q533:Q549)</f>
        <v>112078325</v>
      </c>
      <c r="S550" s="36"/>
      <c r="T550" s="169"/>
      <c r="U550" s="106">
        <f>SUM(U533:U549)</f>
        <v>112078325</v>
      </c>
    </row>
    <row r="551" spans="1:21" ht="16.2" thickBot="1" x14ac:dyDescent="0.3">
      <c r="A551" s="131"/>
      <c r="B551" s="132"/>
      <c r="C551" s="38" t="s">
        <v>558</v>
      </c>
      <c r="D551" s="39"/>
      <c r="E551" s="39"/>
      <c r="F551" s="40"/>
      <c r="G551" s="39"/>
      <c r="H551" s="41"/>
      <c r="I551" s="133"/>
      <c r="J551" s="4"/>
      <c r="K551" s="168"/>
      <c r="L551" s="6"/>
      <c r="O551" s="4"/>
      <c r="P551" s="168"/>
      <c r="Q551" s="6"/>
      <c r="S551" s="4"/>
      <c r="T551" s="168"/>
      <c r="U551" s="6"/>
    </row>
    <row r="552" spans="1:21" ht="15.6" x14ac:dyDescent="0.25">
      <c r="A552" s="131"/>
      <c r="B552" s="132"/>
      <c r="C552" s="223" t="s">
        <v>559</v>
      </c>
      <c r="D552" s="8" t="s">
        <v>560</v>
      </c>
      <c r="E552" s="9" t="s">
        <v>20</v>
      </c>
      <c r="F552" s="53">
        <v>0</v>
      </c>
      <c r="G552" s="54">
        <v>256000</v>
      </c>
      <c r="H552" s="55">
        <f t="shared" ref="H552:H560" si="113">+F552*G552</f>
        <v>0</v>
      </c>
      <c r="I552" s="133"/>
      <c r="J552" s="36" t="s">
        <v>20</v>
      </c>
      <c r="K552" s="169">
        <v>0</v>
      </c>
      <c r="L552" s="11">
        <f t="shared" ref="L552:L575" si="114">+K552*G552</f>
        <v>0</v>
      </c>
      <c r="O552" s="36" t="s">
        <v>20</v>
      </c>
      <c r="P552" s="169">
        <v>12</v>
      </c>
      <c r="Q552" s="11">
        <f t="shared" ref="Q552:Q575" si="115">+P552*G552</f>
        <v>3072000</v>
      </c>
      <c r="S552" s="36" t="s">
        <v>20</v>
      </c>
      <c r="T552" s="169">
        <v>12</v>
      </c>
      <c r="U552" s="11">
        <f t="shared" ref="U552:U575" si="116">+T552*G552</f>
        <v>3072000</v>
      </c>
    </row>
    <row r="553" spans="1:21" ht="15.6" x14ac:dyDescent="0.25">
      <c r="A553" s="131"/>
      <c r="B553" s="132"/>
      <c r="C553" s="223" t="s">
        <v>561</v>
      </c>
      <c r="D553" s="8" t="s">
        <v>562</v>
      </c>
      <c r="E553" s="9" t="s">
        <v>20</v>
      </c>
      <c r="F553" s="53">
        <v>0</v>
      </c>
      <c r="G553" s="54">
        <v>55600</v>
      </c>
      <c r="H553" s="55">
        <f t="shared" si="113"/>
        <v>0</v>
      </c>
      <c r="I553" s="133"/>
      <c r="J553" s="36" t="s">
        <v>20</v>
      </c>
      <c r="K553" s="169">
        <v>0</v>
      </c>
      <c r="L553" s="11">
        <f t="shared" si="114"/>
        <v>0</v>
      </c>
      <c r="O553" s="36" t="s">
        <v>20</v>
      </c>
      <c r="P553" s="169">
        <v>92</v>
      </c>
      <c r="Q553" s="11">
        <f t="shared" si="115"/>
        <v>5115200</v>
      </c>
      <c r="S553" s="36" t="s">
        <v>20</v>
      </c>
      <c r="T553" s="169">
        <v>92</v>
      </c>
      <c r="U553" s="11">
        <f t="shared" si="116"/>
        <v>5115200</v>
      </c>
    </row>
    <row r="554" spans="1:21" ht="15.6" x14ac:dyDescent="0.25">
      <c r="A554" s="131"/>
      <c r="B554" s="132"/>
      <c r="C554" s="223" t="s">
        <v>563</v>
      </c>
      <c r="D554" s="8" t="s">
        <v>564</v>
      </c>
      <c r="E554" s="9" t="s">
        <v>20</v>
      </c>
      <c r="F554" s="53">
        <v>0</v>
      </c>
      <c r="G554" s="54">
        <v>105000</v>
      </c>
      <c r="H554" s="55">
        <f t="shared" si="113"/>
        <v>0</v>
      </c>
      <c r="I554" s="133"/>
      <c r="J554" s="36" t="s">
        <v>20</v>
      </c>
      <c r="K554" s="169">
        <v>0</v>
      </c>
      <c r="L554" s="11">
        <f t="shared" si="114"/>
        <v>0</v>
      </c>
      <c r="O554" s="36" t="s">
        <v>20</v>
      </c>
      <c r="P554" s="169">
        <v>91</v>
      </c>
      <c r="Q554" s="11">
        <f t="shared" si="115"/>
        <v>9555000</v>
      </c>
      <c r="S554" s="36" t="s">
        <v>20</v>
      </c>
      <c r="T554" s="169">
        <v>91</v>
      </c>
      <c r="U554" s="11">
        <f t="shared" si="116"/>
        <v>9555000</v>
      </c>
    </row>
    <row r="555" spans="1:21" ht="15.6" x14ac:dyDescent="0.25">
      <c r="A555" s="131"/>
      <c r="B555" s="132"/>
      <c r="C555" s="223" t="s">
        <v>565</v>
      </c>
      <c r="D555" s="8" t="s">
        <v>566</v>
      </c>
      <c r="E555" s="9" t="s">
        <v>20</v>
      </c>
      <c r="F555" s="53">
        <v>0</v>
      </c>
      <c r="G555" s="54">
        <v>110999.99999999999</v>
      </c>
      <c r="H555" s="55">
        <f t="shared" si="113"/>
        <v>0</v>
      </c>
      <c r="I555" s="133"/>
      <c r="J555" s="36" t="s">
        <v>20</v>
      </c>
      <c r="K555" s="169">
        <v>0</v>
      </c>
      <c r="L555" s="11">
        <f t="shared" si="114"/>
        <v>0</v>
      </c>
      <c r="O555" s="36" t="s">
        <v>20</v>
      </c>
      <c r="P555" s="169">
        <v>9</v>
      </c>
      <c r="Q555" s="11">
        <f t="shared" si="115"/>
        <v>998999.99999999988</v>
      </c>
      <c r="S555" s="36" t="s">
        <v>20</v>
      </c>
      <c r="T555" s="169">
        <v>9</v>
      </c>
      <c r="U555" s="11">
        <f t="shared" si="116"/>
        <v>998999.99999999988</v>
      </c>
    </row>
    <row r="556" spans="1:21" ht="15.6" x14ac:dyDescent="0.25">
      <c r="A556" s="131"/>
      <c r="B556" s="132"/>
      <c r="C556" s="223" t="s">
        <v>567</v>
      </c>
      <c r="D556" s="8" t="s">
        <v>568</v>
      </c>
      <c r="E556" s="9" t="s">
        <v>7</v>
      </c>
      <c r="F556" s="53">
        <v>0</v>
      </c>
      <c r="G556" s="54">
        <v>168000</v>
      </c>
      <c r="H556" s="55">
        <f t="shared" si="113"/>
        <v>0</v>
      </c>
      <c r="I556" s="133"/>
      <c r="J556" s="36" t="s">
        <v>7</v>
      </c>
      <c r="K556" s="169">
        <v>0</v>
      </c>
      <c r="L556" s="11">
        <f t="shared" si="114"/>
        <v>0</v>
      </c>
      <c r="O556" s="36" t="s">
        <v>7</v>
      </c>
      <c r="P556" s="169">
        <v>167</v>
      </c>
      <c r="Q556" s="11">
        <f t="shared" si="115"/>
        <v>28056000</v>
      </c>
      <c r="S556" s="36" t="s">
        <v>7</v>
      </c>
      <c r="T556" s="169">
        <v>167</v>
      </c>
      <c r="U556" s="11">
        <f t="shared" si="116"/>
        <v>28056000</v>
      </c>
    </row>
    <row r="557" spans="1:21" ht="15.6" x14ac:dyDescent="0.25">
      <c r="A557" s="131"/>
      <c r="B557" s="132"/>
      <c r="C557" s="223" t="s">
        <v>569</v>
      </c>
      <c r="D557" s="8" t="s">
        <v>570</v>
      </c>
      <c r="E557" s="9" t="s">
        <v>20</v>
      </c>
      <c r="F557" s="53">
        <v>0</v>
      </c>
      <c r="G557" s="54">
        <v>190127.25</v>
      </c>
      <c r="H557" s="55">
        <f t="shared" si="113"/>
        <v>0</v>
      </c>
      <c r="I557" s="133"/>
      <c r="J557" s="36" t="s">
        <v>20</v>
      </c>
      <c r="K557" s="169">
        <v>0</v>
      </c>
      <c r="L557" s="11">
        <f t="shared" si="114"/>
        <v>0</v>
      </c>
      <c r="O557" s="36" t="s">
        <v>20</v>
      </c>
      <c r="P557" s="169">
        <v>12</v>
      </c>
      <c r="Q557" s="11">
        <f t="shared" si="115"/>
        <v>2281527</v>
      </c>
      <c r="S557" s="36" t="s">
        <v>20</v>
      </c>
      <c r="T557" s="169">
        <v>12</v>
      </c>
      <c r="U557" s="11">
        <f t="shared" si="116"/>
        <v>2281527</v>
      </c>
    </row>
    <row r="558" spans="1:21" ht="15.6" x14ac:dyDescent="0.25">
      <c r="A558" s="131"/>
      <c r="B558" s="132"/>
      <c r="C558" s="223" t="s">
        <v>571</v>
      </c>
      <c r="D558" s="8" t="s">
        <v>572</v>
      </c>
      <c r="E558" s="9" t="s">
        <v>20</v>
      </c>
      <c r="F558" s="53">
        <v>0</v>
      </c>
      <c r="G558" s="54">
        <v>108700.00000000001</v>
      </c>
      <c r="H558" s="55">
        <f t="shared" si="113"/>
        <v>0</v>
      </c>
      <c r="I558" s="133"/>
      <c r="J558" s="36" t="s">
        <v>20</v>
      </c>
      <c r="K558" s="169">
        <v>0</v>
      </c>
      <c r="L558" s="11">
        <f t="shared" si="114"/>
        <v>0</v>
      </c>
      <c r="O558" s="36" t="s">
        <v>20</v>
      </c>
      <c r="P558" s="169">
        <v>100</v>
      </c>
      <c r="Q558" s="11">
        <f t="shared" si="115"/>
        <v>10870000.000000002</v>
      </c>
      <c r="S558" s="36" t="s">
        <v>20</v>
      </c>
      <c r="T558" s="169">
        <v>100</v>
      </c>
      <c r="U558" s="11">
        <f t="shared" si="116"/>
        <v>10870000.000000002</v>
      </c>
    </row>
    <row r="559" spans="1:21" ht="15.6" x14ac:dyDescent="0.25">
      <c r="A559" s="131"/>
      <c r="B559" s="132"/>
      <c r="C559" s="223" t="s">
        <v>573</v>
      </c>
      <c r="D559" s="8" t="s">
        <v>574</v>
      </c>
      <c r="E559" s="9" t="s">
        <v>20</v>
      </c>
      <c r="F559" s="53">
        <v>0</v>
      </c>
      <c r="G559" s="54">
        <v>986000</v>
      </c>
      <c r="H559" s="55">
        <f t="shared" si="113"/>
        <v>0</v>
      </c>
      <c r="I559" s="133"/>
      <c r="J559" s="36" t="s">
        <v>20</v>
      </c>
      <c r="K559" s="169">
        <v>0</v>
      </c>
      <c r="L559" s="11">
        <f t="shared" si="114"/>
        <v>0</v>
      </c>
      <c r="O559" s="36" t="s">
        <v>20</v>
      </c>
      <c r="P559" s="169">
        <v>12</v>
      </c>
      <c r="Q559" s="11">
        <f t="shared" si="115"/>
        <v>11832000</v>
      </c>
      <c r="S559" s="36" t="s">
        <v>20</v>
      </c>
      <c r="T559" s="169">
        <v>12</v>
      </c>
      <c r="U559" s="11">
        <f t="shared" si="116"/>
        <v>11832000</v>
      </c>
    </row>
    <row r="560" spans="1:21" ht="16.2" thickBot="1" x14ac:dyDescent="0.3">
      <c r="A560" s="131"/>
      <c r="B560" s="132"/>
      <c r="C560" s="223" t="s">
        <v>575</v>
      </c>
      <c r="D560" s="8" t="s">
        <v>576</v>
      </c>
      <c r="E560" s="9" t="s">
        <v>20</v>
      </c>
      <c r="F560" s="53">
        <v>0</v>
      </c>
      <c r="G560" s="54">
        <v>758000</v>
      </c>
      <c r="H560" s="55">
        <f t="shared" si="113"/>
        <v>0</v>
      </c>
      <c r="I560" s="133"/>
      <c r="J560" s="36" t="s">
        <v>20</v>
      </c>
      <c r="K560" s="169">
        <v>0</v>
      </c>
      <c r="L560" s="11">
        <f t="shared" si="114"/>
        <v>0</v>
      </c>
      <c r="O560" s="36" t="s">
        <v>20</v>
      </c>
      <c r="P560" s="169">
        <v>3</v>
      </c>
      <c r="Q560" s="11">
        <f t="shared" si="115"/>
        <v>2274000</v>
      </c>
      <c r="S560" s="36" t="s">
        <v>20</v>
      </c>
      <c r="T560" s="169">
        <v>3</v>
      </c>
      <c r="U560" s="11">
        <f t="shared" si="116"/>
        <v>2274000</v>
      </c>
    </row>
    <row r="561" spans="1:21" ht="16.2" thickBot="1" x14ac:dyDescent="0.3">
      <c r="A561" s="131"/>
      <c r="B561" s="132"/>
      <c r="C561" s="48" t="s">
        <v>191</v>
      </c>
      <c r="D561" s="49"/>
      <c r="E561" s="49"/>
      <c r="F561" s="50"/>
      <c r="G561" s="49"/>
      <c r="H561" s="51"/>
      <c r="I561" s="133"/>
      <c r="J561" s="36"/>
      <c r="K561" s="169">
        <v>0</v>
      </c>
      <c r="L561" s="11">
        <f t="shared" si="114"/>
        <v>0</v>
      </c>
      <c r="O561" s="36"/>
      <c r="P561" s="169"/>
      <c r="Q561" s="11">
        <f t="shared" si="115"/>
        <v>0</v>
      </c>
      <c r="S561" s="36"/>
      <c r="T561" s="169"/>
      <c r="U561" s="11">
        <f t="shared" si="116"/>
        <v>0</v>
      </c>
    </row>
    <row r="562" spans="1:21" ht="15.6" x14ac:dyDescent="0.25">
      <c r="A562" s="131"/>
      <c r="B562" s="132"/>
      <c r="C562" s="223" t="s">
        <v>577</v>
      </c>
      <c r="D562" s="8" t="s">
        <v>578</v>
      </c>
      <c r="E562" s="9" t="s">
        <v>20</v>
      </c>
      <c r="F562" s="53">
        <v>0</v>
      </c>
      <c r="G562" s="54">
        <v>1526063.75</v>
      </c>
      <c r="H562" s="55">
        <f t="shared" ref="H562:H563" si="117">+F562*G562</f>
        <v>0</v>
      </c>
      <c r="I562" s="133"/>
      <c r="J562" s="36" t="s">
        <v>20</v>
      </c>
      <c r="K562" s="169">
        <v>0</v>
      </c>
      <c r="L562" s="11">
        <f t="shared" si="114"/>
        <v>0</v>
      </c>
      <c r="O562" s="36" t="s">
        <v>20</v>
      </c>
      <c r="P562" s="169">
        <v>2</v>
      </c>
      <c r="Q562" s="11">
        <f t="shared" si="115"/>
        <v>3052127.5</v>
      </c>
      <c r="S562" s="36" t="s">
        <v>20</v>
      </c>
      <c r="T562" s="169">
        <v>2</v>
      </c>
      <c r="U562" s="11">
        <f t="shared" si="116"/>
        <v>3052127.5</v>
      </c>
    </row>
    <row r="563" spans="1:21" ht="16.2" thickBot="1" x14ac:dyDescent="0.3">
      <c r="A563" s="131"/>
      <c r="B563" s="132"/>
      <c r="C563" s="223" t="s">
        <v>579</v>
      </c>
      <c r="D563" s="8" t="s">
        <v>580</v>
      </c>
      <c r="E563" s="9" t="s">
        <v>20</v>
      </c>
      <c r="F563" s="53">
        <v>0</v>
      </c>
      <c r="G563" s="54">
        <v>2450000</v>
      </c>
      <c r="H563" s="55">
        <f t="shared" si="117"/>
        <v>0</v>
      </c>
      <c r="I563" s="133"/>
      <c r="J563" s="36" t="s">
        <v>20</v>
      </c>
      <c r="K563" s="169">
        <v>0</v>
      </c>
      <c r="L563" s="11">
        <f t="shared" si="114"/>
        <v>0</v>
      </c>
      <c r="O563" s="36" t="s">
        <v>20</v>
      </c>
      <c r="P563" s="169">
        <v>2</v>
      </c>
      <c r="Q563" s="11">
        <f t="shared" si="115"/>
        <v>4900000</v>
      </c>
      <c r="S563" s="36" t="s">
        <v>20</v>
      </c>
      <c r="T563" s="169">
        <v>2</v>
      </c>
      <c r="U563" s="11">
        <f t="shared" si="116"/>
        <v>4900000</v>
      </c>
    </row>
    <row r="564" spans="1:21" ht="16.2" thickBot="1" x14ac:dyDescent="0.3">
      <c r="A564" s="131"/>
      <c r="B564" s="132"/>
      <c r="C564" s="48" t="s">
        <v>581</v>
      </c>
      <c r="D564" s="49"/>
      <c r="E564" s="49"/>
      <c r="F564" s="50"/>
      <c r="G564" s="49"/>
      <c r="H564" s="51"/>
      <c r="I564" s="133"/>
      <c r="J564" s="36"/>
      <c r="K564" s="169">
        <v>0</v>
      </c>
      <c r="L564" s="11">
        <f t="shared" si="114"/>
        <v>0</v>
      </c>
      <c r="O564" s="36"/>
      <c r="P564" s="169"/>
      <c r="Q564" s="11">
        <f t="shared" si="115"/>
        <v>0</v>
      </c>
      <c r="S564" s="36"/>
      <c r="T564" s="169"/>
      <c r="U564" s="11">
        <f t="shared" si="116"/>
        <v>0</v>
      </c>
    </row>
    <row r="565" spans="1:21" ht="16.2" thickBot="1" x14ac:dyDescent="0.3">
      <c r="A565" s="131"/>
      <c r="B565" s="132"/>
      <c r="C565" s="223" t="s">
        <v>582</v>
      </c>
      <c r="D565" s="8" t="s">
        <v>583</v>
      </c>
      <c r="E565" s="9" t="s">
        <v>20</v>
      </c>
      <c r="F565" s="53"/>
      <c r="G565" s="54">
        <v>1356000</v>
      </c>
      <c r="H565" s="55">
        <f>+F565*G565</f>
        <v>0</v>
      </c>
      <c r="I565" s="133"/>
      <c r="J565" s="36" t="s">
        <v>20</v>
      </c>
      <c r="K565" s="169">
        <v>0</v>
      </c>
      <c r="L565" s="11">
        <f t="shared" si="114"/>
        <v>0</v>
      </c>
      <c r="O565" s="36" t="s">
        <v>20</v>
      </c>
      <c r="P565" s="169">
        <v>1</v>
      </c>
      <c r="Q565" s="11">
        <f t="shared" si="115"/>
        <v>1356000</v>
      </c>
      <c r="S565" s="36" t="s">
        <v>20</v>
      </c>
      <c r="T565" s="169">
        <v>1</v>
      </c>
      <c r="U565" s="11">
        <f t="shared" si="116"/>
        <v>1356000</v>
      </c>
    </row>
    <row r="566" spans="1:21" ht="16.2" thickBot="1" x14ac:dyDescent="0.3">
      <c r="A566" s="131"/>
      <c r="B566" s="132"/>
      <c r="C566" s="48" t="s">
        <v>201</v>
      </c>
      <c r="D566" s="49"/>
      <c r="E566" s="49"/>
      <c r="F566" s="50"/>
      <c r="G566" s="49"/>
      <c r="H566" s="51"/>
      <c r="I566" s="133"/>
      <c r="J566" s="36"/>
      <c r="K566" s="169">
        <v>0</v>
      </c>
      <c r="L566" s="11">
        <f t="shared" si="114"/>
        <v>0</v>
      </c>
      <c r="O566" s="36"/>
      <c r="P566" s="169"/>
      <c r="Q566" s="11">
        <f t="shared" si="115"/>
        <v>0</v>
      </c>
      <c r="S566" s="36"/>
      <c r="T566" s="169"/>
      <c r="U566" s="11">
        <f t="shared" si="116"/>
        <v>0</v>
      </c>
    </row>
    <row r="567" spans="1:21" ht="122.4" customHeight="1" x14ac:dyDescent="0.25">
      <c r="A567" s="131"/>
      <c r="B567" s="132"/>
      <c r="C567" s="223" t="s">
        <v>584</v>
      </c>
      <c r="D567" s="8" t="s">
        <v>585</v>
      </c>
      <c r="E567" s="9" t="s">
        <v>20</v>
      </c>
      <c r="F567" s="53">
        <v>0</v>
      </c>
      <c r="G567" s="54">
        <v>355600000</v>
      </c>
      <c r="H567" s="55">
        <f>+F567*G567</f>
        <v>0</v>
      </c>
      <c r="I567" s="133"/>
      <c r="J567" s="36" t="s">
        <v>20</v>
      </c>
      <c r="K567" s="169">
        <v>0</v>
      </c>
      <c r="L567" s="11">
        <f t="shared" si="114"/>
        <v>0</v>
      </c>
      <c r="O567" s="36" t="s">
        <v>20</v>
      </c>
      <c r="P567" s="169">
        <v>1</v>
      </c>
      <c r="Q567" s="11">
        <f t="shared" si="115"/>
        <v>355600000</v>
      </c>
      <c r="S567" s="36" t="s">
        <v>20</v>
      </c>
      <c r="T567" s="169">
        <v>1</v>
      </c>
      <c r="U567" s="11">
        <f t="shared" si="116"/>
        <v>355600000</v>
      </c>
    </row>
    <row r="568" spans="1:21" ht="16.2" thickBot="1" x14ac:dyDescent="0.3">
      <c r="A568" s="131"/>
      <c r="B568" s="132"/>
      <c r="C568" s="223" t="s">
        <v>586</v>
      </c>
      <c r="D568" s="8" t="s">
        <v>587</v>
      </c>
      <c r="E568" s="9" t="s">
        <v>20</v>
      </c>
      <c r="F568" s="53">
        <v>0</v>
      </c>
      <c r="G568" s="54">
        <v>1860000</v>
      </c>
      <c r="H568" s="55">
        <f>+F568*G568</f>
        <v>0</v>
      </c>
      <c r="I568" s="133"/>
      <c r="J568" s="36" t="s">
        <v>20</v>
      </c>
      <c r="K568" s="169">
        <v>0</v>
      </c>
      <c r="L568" s="11">
        <f t="shared" si="114"/>
        <v>0</v>
      </c>
      <c r="O568" s="36" t="s">
        <v>20</v>
      </c>
      <c r="P568" s="169">
        <v>2</v>
      </c>
      <c r="Q568" s="11">
        <f t="shared" si="115"/>
        <v>3720000</v>
      </c>
      <c r="S568" s="36" t="s">
        <v>20</v>
      </c>
      <c r="T568" s="169">
        <v>2</v>
      </c>
      <c r="U568" s="11">
        <f t="shared" si="116"/>
        <v>3720000</v>
      </c>
    </row>
    <row r="569" spans="1:21" ht="16.2" thickBot="1" x14ac:dyDescent="0.3">
      <c r="A569" s="131"/>
      <c r="B569" s="132"/>
      <c r="C569" s="48" t="s">
        <v>488</v>
      </c>
      <c r="D569" s="49"/>
      <c r="E569" s="49"/>
      <c r="F569" s="50"/>
      <c r="G569" s="49"/>
      <c r="H569" s="51"/>
      <c r="I569" s="133"/>
      <c r="J569" s="36"/>
      <c r="K569" s="169">
        <v>0</v>
      </c>
      <c r="L569" s="11">
        <f t="shared" si="114"/>
        <v>0</v>
      </c>
      <c r="O569" s="36"/>
      <c r="P569" s="169"/>
      <c r="Q569" s="11">
        <f t="shared" si="115"/>
        <v>0</v>
      </c>
      <c r="S569" s="36"/>
      <c r="T569" s="169"/>
      <c r="U569" s="11">
        <f t="shared" si="116"/>
        <v>0</v>
      </c>
    </row>
    <row r="570" spans="1:21" ht="15.6" x14ac:dyDescent="0.25">
      <c r="A570" s="131"/>
      <c r="B570" s="132"/>
      <c r="C570" s="223" t="s">
        <v>588</v>
      </c>
      <c r="D570" s="8" t="s">
        <v>589</v>
      </c>
      <c r="E570" s="9" t="s">
        <v>20</v>
      </c>
      <c r="F570" s="53">
        <v>0</v>
      </c>
      <c r="G570" s="54">
        <v>2156000</v>
      </c>
      <c r="H570" s="55">
        <f t="shared" ref="H570:H571" si="118">+F570*G570</f>
        <v>0</v>
      </c>
      <c r="I570" s="133"/>
      <c r="J570" s="36" t="s">
        <v>20</v>
      </c>
      <c r="K570" s="169">
        <v>0</v>
      </c>
      <c r="L570" s="11">
        <f t="shared" si="114"/>
        <v>0</v>
      </c>
      <c r="O570" s="36" t="s">
        <v>20</v>
      </c>
      <c r="P570" s="169">
        <v>4</v>
      </c>
      <c r="Q570" s="11">
        <f t="shared" si="115"/>
        <v>8624000</v>
      </c>
      <c r="S570" s="36" t="s">
        <v>20</v>
      </c>
      <c r="T570" s="169">
        <v>4</v>
      </c>
      <c r="U570" s="11">
        <f t="shared" si="116"/>
        <v>8624000</v>
      </c>
    </row>
    <row r="571" spans="1:21" ht="16.2" thickBot="1" x14ac:dyDescent="0.3">
      <c r="A571" s="131"/>
      <c r="B571" s="132"/>
      <c r="C571" s="223" t="s">
        <v>590</v>
      </c>
      <c r="D571" s="8" t="s">
        <v>591</v>
      </c>
      <c r="E571" s="9" t="s">
        <v>20</v>
      </c>
      <c r="F571" s="53">
        <v>0</v>
      </c>
      <c r="G571" s="54">
        <v>3256000</v>
      </c>
      <c r="H571" s="55">
        <f t="shared" si="118"/>
        <v>0</v>
      </c>
      <c r="I571" s="133"/>
      <c r="J571" s="36" t="s">
        <v>20</v>
      </c>
      <c r="K571" s="169">
        <v>0</v>
      </c>
      <c r="L571" s="11">
        <f t="shared" si="114"/>
        <v>0</v>
      </c>
      <c r="O571" s="36" t="s">
        <v>20</v>
      </c>
      <c r="P571" s="169">
        <v>5</v>
      </c>
      <c r="Q571" s="11">
        <f t="shared" si="115"/>
        <v>16280000</v>
      </c>
      <c r="S571" s="36" t="s">
        <v>20</v>
      </c>
      <c r="T571" s="169">
        <v>5</v>
      </c>
      <c r="U571" s="11">
        <f t="shared" si="116"/>
        <v>16280000</v>
      </c>
    </row>
    <row r="572" spans="1:21" ht="16.2" thickBot="1" x14ac:dyDescent="0.3">
      <c r="A572" s="131"/>
      <c r="B572" s="132"/>
      <c r="C572" s="48" t="s">
        <v>592</v>
      </c>
      <c r="D572" s="49"/>
      <c r="E572" s="49"/>
      <c r="F572" s="50"/>
      <c r="G572" s="49"/>
      <c r="H572" s="51"/>
      <c r="I572" s="133"/>
      <c r="J572" s="36"/>
      <c r="K572" s="169">
        <v>0</v>
      </c>
      <c r="L572" s="11">
        <f t="shared" si="114"/>
        <v>0</v>
      </c>
      <c r="O572" s="36"/>
      <c r="P572" s="169"/>
      <c r="Q572" s="11">
        <f t="shared" si="115"/>
        <v>0</v>
      </c>
      <c r="S572" s="36"/>
      <c r="T572" s="169"/>
      <c r="U572" s="11">
        <f t="shared" si="116"/>
        <v>0</v>
      </c>
    </row>
    <row r="573" spans="1:21" ht="16.2" thickBot="1" x14ac:dyDescent="0.3">
      <c r="A573" s="131"/>
      <c r="B573" s="132"/>
      <c r="C573" s="223" t="s">
        <v>593</v>
      </c>
      <c r="D573" s="8" t="s">
        <v>594</v>
      </c>
      <c r="E573" s="9" t="s">
        <v>20</v>
      </c>
      <c r="F573" s="53">
        <v>0</v>
      </c>
      <c r="G573" s="54">
        <v>4500000</v>
      </c>
      <c r="H573" s="55">
        <f>+F573*G573</f>
        <v>0</v>
      </c>
      <c r="I573" s="133"/>
      <c r="J573" s="36" t="s">
        <v>20</v>
      </c>
      <c r="K573" s="169">
        <v>0</v>
      </c>
      <c r="L573" s="11">
        <f t="shared" si="114"/>
        <v>0</v>
      </c>
      <c r="O573" s="36" t="s">
        <v>20</v>
      </c>
      <c r="P573" s="169">
        <v>7</v>
      </c>
      <c r="Q573" s="11">
        <f t="shared" si="115"/>
        <v>31500000</v>
      </c>
      <c r="S573" s="36" t="s">
        <v>20</v>
      </c>
      <c r="T573" s="169">
        <v>7</v>
      </c>
      <c r="U573" s="11">
        <f t="shared" si="116"/>
        <v>31500000</v>
      </c>
    </row>
    <row r="574" spans="1:21" ht="16.2" thickBot="1" x14ac:dyDescent="0.3">
      <c r="A574" s="131"/>
      <c r="B574" s="132"/>
      <c r="C574" s="48" t="s">
        <v>595</v>
      </c>
      <c r="D574" s="49"/>
      <c r="E574" s="49"/>
      <c r="F574" s="50"/>
      <c r="G574" s="49"/>
      <c r="H574" s="51"/>
      <c r="I574" s="133"/>
      <c r="J574" s="36"/>
      <c r="K574" s="169">
        <v>0</v>
      </c>
      <c r="L574" s="11">
        <f t="shared" si="114"/>
        <v>0</v>
      </c>
      <c r="O574" s="36"/>
      <c r="P574" s="169"/>
      <c r="Q574" s="11">
        <f t="shared" si="115"/>
        <v>0</v>
      </c>
      <c r="S574" s="36"/>
      <c r="T574" s="169"/>
      <c r="U574" s="11">
        <f t="shared" si="116"/>
        <v>0</v>
      </c>
    </row>
    <row r="575" spans="1:21" ht="42" thickBot="1" x14ac:dyDescent="0.3">
      <c r="A575" s="131"/>
      <c r="B575" s="132"/>
      <c r="C575" s="223" t="s">
        <v>596</v>
      </c>
      <c r="D575" s="8" t="s">
        <v>597</v>
      </c>
      <c r="E575" s="9" t="s">
        <v>520</v>
      </c>
      <c r="F575" s="53">
        <v>0</v>
      </c>
      <c r="G575" s="54">
        <v>3150000</v>
      </c>
      <c r="H575" s="98">
        <f>+F575*G575</f>
        <v>0</v>
      </c>
      <c r="I575" s="133"/>
      <c r="J575" s="36" t="s">
        <v>520</v>
      </c>
      <c r="K575" s="169">
        <v>0</v>
      </c>
      <c r="L575" s="11">
        <f t="shared" si="114"/>
        <v>0</v>
      </c>
      <c r="O575" s="36" t="s">
        <v>520</v>
      </c>
      <c r="P575" s="169">
        <v>9</v>
      </c>
      <c r="Q575" s="11">
        <f t="shared" si="115"/>
        <v>28350000</v>
      </c>
      <c r="S575" s="36" t="s">
        <v>520</v>
      </c>
      <c r="T575" s="169">
        <v>9</v>
      </c>
      <c r="U575" s="11">
        <f t="shared" si="116"/>
        <v>28350000</v>
      </c>
    </row>
    <row r="576" spans="1:21" ht="16.2" thickBot="1" x14ac:dyDescent="0.3">
      <c r="A576" s="131"/>
      <c r="B576" s="132"/>
      <c r="C576" s="42" t="s">
        <v>34</v>
      </c>
      <c r="D576" s="56"/>
      <c r="E576" s="56"/>
      <c r="F576" s="57"/>
      <c r="G576" s="56"/>
      <c r="H576" s="83">
        <f>SUM(H552:H575)</f>
        <v>0</v>
      </c>
      <c r="I576" s="133"/>
      <c r="J576" s="36"/>
      <c r="K576" s="169"/>
      <c r="L576" s="83">
        <f>SUM(L552:L575)</f>
        <v>0</v>
      </c>
      <c r="O576" s="36"/>
      <c r="P576" s="169"/>
      <c r="Q576" s="83">
        <f>SUM(Q552:Q575)</f>
        <v>527436854.5</v>
      </c>
      <c r="S576" s="36"/>
      <c r="T576" s="169"/>
      <c r="U576" s="83">
        <f>SUM(U552:U575)</f>
        <v>527436854.5</v>
      </c>
    </row>
    <row r="577" spans="1:21" ht="16.2" thickBot="1" x14ac:dyDescent="0.3">
      <c r="A577" s="131"/>
      <c r="B577" s="132"/>
      <c r="C577" s="58" t="s">
        <v>598</v>
      </c>
      <c r="D577" s="59"/>
      <c r="E577" s="59"/>
      <c r="F577" s="60"/>
      <c r="G577" s="59"/>
      <c r="H577" s="95"/>
      <c r="I577" s="133"/>
      <c r="J577" s="4"/>
      <c r="K577" s="168"/>
      <c r="L577" s="6"/>
      <c r="O577" s="4"/>
      <c r="P577" s="168"/>
      <c r="Q577" s="6"/>
      <c r="S577" s="4"/>
      <c r="T577" s="168"/>
      <c r="U577" s="6"/>
    </row>
    <row r="578" spans="1:21" ht="15.6" x14ac:dyDescent="0.25">
      <c r="A578" s="131"/>
      <c r="B578" s="132"/>
      <c r="C578" s="223" t="s">
        <v>599</v>
      </c>
      <c r="D578" s="8" t="s">
        <v>600</v>
      </c>
      <c r="E578" s="9" t="s">
        <v>173</v>
      </c>
      <c r="F578" s="53">
        <v>0</v>
      </c>
      <c r="G578" s="54">
        <v>105794</v>
      </c>
      <c r="H578" s="55">
        <f t="shared" ref="H578:H583" si="119">+F578*G578</f>
        <v>0</v>
      </c>
      <c r="I578" s="133"/>
      <c r="J578" s="36" t="s">
        <v>173</v>
      </c>
      <c r="K578" s="169">
        <v>0</v>
      </c>
      <c r="L578" s="11">
        <f t="shared" ref="L578:L583" si="120">+K578*G578</f>
        <v>0</v>
      </c>
      <c r="O578" s="36" t="s">
        <v>173</v>
      </c>
      <c r="P578" s="169">
        <v>45</v>
      </c>
      <c r="Q578" s="11">
        <f t="shared" ref="Q578:Q583" si="121">+P578*G578</f>
        <v>4760730</v>
      </c>
      <c r="S578" s="36" t="s">
        <v>173</v>
      </c>
      <c r="T578" s="169">
        <v>45</v>
      </c>
      <c r="U578" s="11">
        <f t="shared" ref="U578:U583" si="122">+T578*G578</f>
        <v>4760730</v>
      </c>
    </row>
    <row r="579" spans="1:21" ht="15.6" x14ac:dyDescent="0.25">
      <c r="A579" s="131"/>
      <c r="B579" s="132"/>
      <c r="C579" s="223" t="s">
        <v>601</v>
      </c>
      <c r="D579" s="8" t="s">
        <v>602</v>
      </c>
      <c r="E579" s="9" t="s">
        <v>20</v>
      </c>
      <c r="F579" s="53">
        <v>0</v>
      </c>
      <c r="G579" s="54">
        <v>79345.5</v>
      </c>
      <c r="H579" s="55">
        <f t="shared" si="119"/>
        <v>0</v>
      </c>
      <c r="I579" s="133"/>
      <c r="J579" s="36" t="s">
        <v>20</v>
      </c>
      <c r="K579" s="169">
        <v>0</v>
      </c>
      <c r="L579" s="11">
        <f t="shared" si="120"/>
        <v>0</v>
      </c>
      <c r="O579" s="36" t="s">
        <v>20</v>
      </c>
      <c r="P579" s="169">
        <v>3</v>
      </c>
      <c r="Q579" s="11">
        <f t="shared" si="121"/>
        <v>238036.5</v>
      </c>
      <c r="S579" s="36" t="s">
        <v>20</v>
      </c>
      <c r="T579" s="169">
        <v>3</v>
      </c>
      <c r="U579" s="11">
        <f t="shared" si="122"/>
        <v>238036.5</v>
      </c>
    </row>
    <row r="580" spans="1:21" ht="15.6" x14ac:dyDescent="0.25">
      <c r="A580" s="131"/>
      <c r="B580" s="132"/>
      <c r="C580" s="223" t="s">
        <v>603</v>
      </c>
      <c r="D580" s="8" t="s">
        <v>604</v>
      </c>
      <c r="E580" s="9" t="s">
        <v>20</v>
      </c>
      <c r="F580" s="53">
        <v>0</v>
      </c>
      <c r="G580" s="54">
        <v>105794</v>
      </c>
      <c r="H580" s="55">
        <f t="shared" si="119"/>
        <v>0</v>
      </c>
      <c r="I580" s="133"/>
      <c r="J580" s="36" t="s">
        <v>20</v>
      </c>
      <c r="K580" s="169">
        <v>0</v>
      </c>
      <c r="L580" s="11">
        <f t="shared" si="120"/>
        <v>0</v>
      </c>
      <c r="O580" s="36" t="s">
        <v>20</v>
      </c>
      <c r="P580" s="169">
        <v>5</v>
      </c>
      <c r="Q580" s="11">
        <f t="shared" si="121"/>
        <v>528970</v>
      </c>
      <c r="S580" s="36" t="s">
        <v>20</v>
      </c>
      <c r="T580" s="169">
        <v>5</v>
      </c>
      <c r="U580" s="11">
        <f t="shared" si="122"/>
        <v>528970</v>
      </c>
    </row>
    <row r="581" spans="1:21" ht="15.6" x14ac:dyDescent="0.25">
      <c r="A581" s="131"/>
      <c r="B581" s="132"/>
      <c r="C581" s="223" t="s">
        <v>605</v>
      </c>
      <c r="D581" s="8" t="s">
        <v>606</v>
      </c>
      <c r="E581" s="9" t="s">
        <v>7</v>
      </c>
      <c r="F581" s="53">
        <v>0</v>
      </c>
      <c r="G581" s="54">
        <v>50083.8</v>
      </c>
      <c r="H581" s="55">
        <f t="shared" si="119"/>
        <v>0</v>
      </c>
      <c r="I581" s="133"/>
      <c r="J581" s="36" t="s">
        <v>7</v>
      </c>
      <c r="K581" s="169">
        <v>0</v>
      </c>
      <c r="L581" s="11">
        <f t="shared" si="120"/>
        <v>0</v>
      </c>
      <c r="O581" s="36" t="s">
        <v>7</v>
      </c>
      <c r="P581" s="169">
        <v>256</v>
      </c>
      <c r="Q581" s="11">
        <f t="shared" si="121"/>
        <v>12821452.800000001</v>
      </c>
      <c r="S581" s="36" t="s">
        <v>7</v>
      </c>
      <c r="T581" s="169">
        <v>256</v>
      </c>
      <c r="U581" s="11">
        <f t="shared" si="122"/>
        <v>12821452.800000001</v>
      </c>
    </row>
    <row r="582" spans="1:21" ht="15.6" x14ac:dyDescent="0.25">
      <c r="A582" s="131"/>
      <c r="B582" s="132"/>
      <c r="C582" s="223" t="s">
        <v>607</v>
      </c>
      <c r="D582" s="8" t="s">
        <v>608</v>
      </c>
      <c r="E582" s="9" t="s">
        <v>7</v>
      </c>
      <c r="F582" s="53">
        <v>0</v>
      </c>
      <c r="G582" s="54">
        <v>65350</v>
      </c>
      <c r="H582" s="55">
        <f t="shared" si="119"/>
        <v>0</v>
      </c>
      <c r="I582" s="133"/>
      <c r="J582" s="36" t="s">
        <v>7</v>
      </c>
      <c r="K582" s="169">
        <v>0</v>
      </c>
      <c r="L582" s="11">
        <f t="shared" si="120"/>
        <v>0</v>
      </c>
      <c r="O582" s="36" t="s">
        <v>7</v>
      </c>
      <c r="P582" s="169">
        <v>26</v>
      </c>
      <c r="Q582" s="11">
        <f t="shared" si="121"/>
        <v>1699100</v>
      </c>
      <c r="S582" s="36" t="s">
        <v>7</v>
      </c>
      <c r="T582" s="169">
        <v>26</v>
      </c>
      <c r="U582" s="11">
        <f t="shared" si="122"/>
        <v>1699100</v>
      </c>
    </row>
    <row r="583" spans="1:21" ht="16.2" thickBot="1" x14ac:dyDescent="0.3">
      <c r="A583" s="131"/>
      <c r="B583" s="132"/>
      <c r="C583" s="223" t="s">
        <v>609</v>
      </c>
      <c r="D583" s="8" t="s">
        <v>610</v>
      </c>
      <c r="E583" s="9" t="s">
        <v>7</v>
      </c>
      <c r="F583" s="53">
        <v>0</v>
      </c>
      <c r="G583" s="54">
        <v>84138.6</v>
      </c>
      <c r="H583" s="84">
        <f t="shared" si="119"/>
        <v>0</v>
      </c>
      <c r="I583" s="133"/>
      <c r="J583" s="36" t="s">
        <v>7</v>
      </c>
      <c r="K583" s="169">
        <v>0</v>
      </c>
      <c r="L583" s="11">
        <f t="shared" si="120"/>
        <v>0</v>
      </c>
      <c r="O583" s="36" t="s">
        <v>7</v>
      </c>
      <c r="P583" s="169">
        <v>22</v>
      </c>
      <c r="Q583" s="11">
        <f t="shared" si="121"/>
        <v>1851049.2000000002</v>
      </c>
      <c r="S583" s="36" t="s">
        <v>7</v>
      </c>
      <c r="T583" s="169">
        <v>22</v>
      </c>
      <c r="U583" s="11">
        <f t="shared" si="122"/>
        <v>1851049.2000000002</v>
      </c>
    </row>
    <row r="584" spans="1:21" ht="16.2" hidden="1" thickBot="1" x14ac:dyDescent="0.3">
      <c r="A584" s="131"/>
      <c r="B584" s="132"/>
      <c r="C584" s="248"/>
      <c r="D584" s="246"/>
      <c r="E584" s="9"/>
      <c r="F584" s="53"/>
      <c r="G584" s="54"/>
      <c r="H584" s="84"/>
      <c r="I584" s="133"/>
      <c r="J584" s="36"/>
      <c r="K584" s="169"/>
      <c r="L584" s="243"/>
      <c r="O584" s="36"/>
      <c r="P584" s="53"/>
      <c r="Q584" s="11"/>
      <c r="S584" s="36"/>
      <c r="T584" s="169"/>
      <c r="U584" s="11"/>
    </row>
    <row r="585" spans="1:21" ht="16.2" hidden="1" thickBot="1" x14ac:dyDescent="0.3">
      <c r="A585" s="131"/>
      <c r="B585" s="132"/>
      <c r="C585" s="248"/>
      <c r="D585" s="246"/>
      <c r="E585" s="9"/>
      <c r="F585" s="53"/>
      <c r="G585" s="54"/>
      <c r="H585" s="105"/>
      <c r="I585" s="133"/>
      <c r="J585" s="36"/>
      <c r="K585" s="169"/>
      <c r="L585" s="243"/>
      <c r="O585" s="36"/>
      <c r="P585" s="53"/>
      <c r="Q585" s="247"/>
      <c r="S585" s="36"/>
      <c r="T585" s="169"/>
      <c r="U585" s="247"/>
    </row>
    <row r="586" spans="1:21" ht="16.2" thickBot="1" x14ac:dyDescent="0.3">
      <c r="A586" s="131"/>
      <c r="B586" s="132"/>
      <c r="C586" s="42" t="s">
        <v>34</v>
      </c>
      <c r="D586" s="56"/>
      <c r="E586" s="56"/>
      <c r="F586" s="119"/>
      <c r="G586" s="56"/>
      <c r="H586" s="83">
        <f>SUM(H578:H585)</f>
        <v>0</v>
      </c>
      <c r="I586" s="133"/>
      <c r="J586" s="36"/>
      <c r="K586" s="169"/>
      <c r="L586" s="83">
        <f>SUM(L578:L583)</f>
        <v>0</v>
      </c>
      <c r="O586" s="36"/>
      <c r="P586" s="169"/>
      <c r="Q586" s="83">
        <f>SUM(Q578:Q585)</f>
        <v>21899338.5</v>
      </c>
      <c r="S586" s="36"/>
      <c r="T586" s="169"/>
      <c r="U586" s="83">
        <f>SUM(U578:U585)</f>
        <v>21899338.5</v>
      </c>
    </row>
    <row r="587" spans="1:21" ht="16.2" thickBot="1" x14ac:dyDescent="0.3">
      <c r="A587" s="131"/>
      <c r="B587" s="132"/>
      <c r="C587" s="38" t="s">
        <v>611</v>
      </c>
      <c r="D587" s="39"/>
      <c r="E587" s="39"/>
      <c r="F587" s="40"/>
      <c r="G587" s="61"/>
      <c r="H587" s="62"/>
      <c r="I587" s="133"/>
      <c r="J587" s="4"/>
      <c r="K587" s="168"/>
      <c r="L587" s="6"/>
      <c r="O587" s="4"/>
      <c r="P587" s="168"/>
      <c r="Q587" s="6"/>
      <c r="S587" s="4"/>
      <c r="T587" s="168"/>
      <c r="U587" s="6"/>
    </row>
    <row r="588" spans="1:21" ht="41.4" x14ac:dyDescent="0.25">
      <c r="A588" s="131"/>
      <c r="B588" s="132"/>
      <c r="C588" s="224" t="s">
        <v>612</v>
      </c>
      <c r="D588" s="99" t="s">
        <v>613</v>
      </c>
      <c r="E588" s="100" t="s">
        <v>20</v>
      </c>
      <c r="F588" s="101">
        <v>0</v>
      </c>
      <c r="G588" s="109">
        <v>263536.29782550002</v>
      </c>
      <c r="H588" s="110">
        <f t="shared" ref="H588:H605" si="123">+F588*G588</f>
        <v>0</v>
      </c>
      <c r="I588" s="133"/>
      <c r="J588" s="36" t="s">
        <v>20</v>
      </c>
      <c r="K588" s="169">
        <v>0</v>
      </c>
      <c r="L588" s="11">
        <f t="shared" ref="L588:L605" si="124">+K588*G588</f>
        <v>0</v>
      </c>
      <c r="O588" s="36" t="s">
        <v>20</v>
      </c>
      <c r="P588" s="169">
        <v>6</v>
      </c>
      <c r="Q588" s="11">
        <f t="shared" ref="Q588:Q605" si="125">+P588*G588</f>
        <v>1581217.7869530001</v>
      </c>
      <c r="S588" s="36" t="s">
        <v>20</v>
      </c>
      <c r="T588" s="169">
        <v>6</v>
      </c>
      <c r="U588" s="11">
        <f t="shared" ref="U588:U605" si="126">+T588*G588</f>
        <v>1581217.7869530001</v>
      </c>
    </row>
    <row r="589" spans="1:21" ht="27.6" x14ac:dyDescent="0.25">
      <c r="A589" s="131"/>
      <c r="B589" s="132"/>
      <c r="C589" s="223" t="s">
        <v>614</v>
      </c>
      <c r="D589" s="8" t="s">
        <v>615</v>
      </c>
      <c r="E589" s="9" t="s">
        <v>20</v>
      </c>
      <c r="F589" s="53">
        <v>0</v>
      </c>
      <c r="G589" s="54">
        <v>258321.11212350006</v>
      </c>
      <c r="H589" s="55">
        <f t="shared" si="123"/>
        <v>0</v>
      </c>
      <c r="I589" s="133"/>
      <c r="J589" s="36" t="s">
        <v>20</v>
      </c>
      <c r="K589" s="169">
        <v>0</v>
      </c>
      <c r="L589" s="11">
        <f t="shared" si="124"/>
        <v>0</v>
      </c>
      <c r="O589" s="36" t="s">
        <v>20</v>
      </c>
      <c r="P589" s="169">
        <v>3</v>
      </c>
      <c r="Q589" s="11">
        <f t="shared" si="125"/>
        <v>774963.33637050015</v>
      </c>
      <c r="S589" s="36" t="s">
        <v>20</v>
      </c>
      <c r="T589" s="169">
        <v>3</v>
      </c>
      <c r="U589" s="11">
        <f t="shared" si="126"/>
        <v>774963.33637050015</v>
      </c>
    </row>
    <row r="590" spans="1:21" ht="27.6" x14ac:dyDescent="0.25">
      <c r="A590" s="131"/>
      <c r="B590" s="132"/>
      <c r="C590" s="223" t="s">
        <v>616</v>
      </c>
      <c r="D590" s="8" t="s">
        <v>617</v>
      </c>
      <c r="E590" s="9" t="s">
        <v>20</v>
      </c>
      <c r="F590" s="53">
        <v>0</v>
      </c>
      <c r="G590" s="54">
        <v>326324.77653150004</v>
      </c>
      <c r="H590" s="55">
        <f t="shared" si="123"/>
        <v>0</v>
      </c>
      <c r="I590" s="133"/>
      <c r="J590" s="36" t="s">
        <v>20</v>
      </c>
      <c r="K590" s="169">
        <v>0</v>
      </c>
      <c r="L590" s="11">
        <f t="shared" si="124"/>
        <v>0</v>
      </c>
      <c r="O590" s="36" t="s">
        <v>20</v>
      </c>
      <c r="P590" s="169">
        <v>45</v>
      </c>
      <c r="Q590" s="11">
        <f t="shared" si="125"/>
        <v>14684614.943917502</v>
      </c>
      <c r="S590" s="36" t="s">
        <v>20</v>
      </c>
      <c r="T590" s="169">
        <v>45</v>
      </c>
      <c r="U590" s="11">
        <f t="shared" si="126"/>
        <v>14684614.943917502</v>
      </c>
    </row>
    <row r="591" spans="1:21" ht="27.6" x14ac:dyDescent="0.25">
      <c r="A591" s="131"/>
      <c r="B591" s="132"/>
      <c r="C591" s="223" t="s">
        <v>618</v>
      </c>
      <c r="D591" s="8" t="s">
        <v>619</v>
      </c>
      <c r="E591" s="9" t="s">
        <v>20</v>
      </c>
      <c r="F591" s="53">
        <v>0</v>
      </c>
      <c r="G591" s="54">
        <v>245339.62116000007</v>
      </c>
      <c r="H591" s="55">
        <f t="shared" si="123"/>
        <v>0</v>
      </c>
      <c r="I591" s="133"/>
      <c r="J591" s="36" t="s">
        <v>20</v>
      </c>
      <c r="K591" s="169">
        <v>0</v>
      </c>
      <c r="L591" s="11">
        <f t="shared" si="124"/>
        <v>0</v>
      </c>
      <c r="O591" s="36" t="s">
        <v>20</v>
      </c>
      <c r="P591" s="169">
        <v>45</v>
      </c>
      <c r="Q591" s="11">
        <f t="shared" si="125"/>
        <v>11040282.952200003</v>
      </c>
      <c r="S591" s="36" t="s">
        <v>20</v>
      </c>
      <c r="T591" s="169">
        <v>45</v>
      </c>
      <c r="U591" s="11">
        <f t="shared" si="126"/>
        <v>11040282.952200003</v>
      </c>
    </row>
    <row r="592" spans="1:21" ht="15.6" x14ac:dyDescent="0.25">
      <c r="A592" s="131"/>
      <c r="B592" s="132"/>
      <c r="C592" s="223" t="s">
        <v>620</v>
      </c>
      <c r="D592" s="8" t="s">
        <v>621</v>
      </c>
      <c r="E592" s="9" t="s">
        <v>20</v>
      </c>
      <c r="F592" s="53">
        <v>0</v>
      </c>
      <c r="G592" s="54">
        <v>1450840.5997635003</v>
      </c>
      <c r="H592" s="55">
        <f t="shared" si="123"/>
        <v>0</v>
      </c>
      <c r="I592" s="133"/>
      <c r="J592" s="36" t="s">
        <v>20</v>
      </c>
      <c r="K592" s="169">
        <v>0</v>
      </c>
      <c r="L592" s="11">
        <f t="shared" si="124"/>
        <v>0</v>
      </c>
      <c r="O592" s="36" t="s">
        <v>20</v>
      </c>
      <c r="P592" s="169">
        <v>2</v>
      </c>
      <c r="Q592" s="11">
        <f t="shared" si="125"/>
        <v>2901681.1995270005</v>
      </c>
      <c r="S592" s="36" t="s">
        <v>20</v>
      </c>
      <c r="T592" s="169">
        <v>2</v>
      </c>
      <c r="U592" s="11">
        <f t="shared" si="126"/>
        <v>2901681.1995270005</v>
      </c>
    </row>
    <row r="593" spans="1:21" ht="15.6" x14ac:dyDescent="0.25">
      <c r="A593" s="131"/>
      <c r="B593" s="132"/>
      <c r="C593" s="223" t="s">
        <v>622</v>
      </c>
      <c r="D593" s="8" t="s">
        <v>623</v>
      </c>
      <c r="E593" s="9" t="s">
        <v>20</v>
      </c>
      <c r="F593" s="53">
        <v>0</v>
      </c>
      <c r="G593" s="54">
        <v>1271149.9522920002</v>
      </c>
      <c r="H593" s="55">
        <f t="shared" si="123"/>
        <v>0</v>
      </c>
      <c r="I593" s="133"/>
      <c r="J593" s="36" t="s">
        <v>20</v>
      </c>
      <c r="K593" s="169">
        <v>0</v>
      </c>
      <c r="L593" s="11">
        <f t="shared" si="124"/>
        <v>0</v>
      </c>
      <c r="O593" s="36" t="s">
        <v>20</v>
      </c>
      <c r="P593" s="169">
        <v>1</v>
      </c>
      <c r="Q593" s="11">
        <f t="shared" si="125"/>
        <v>1271149.9522920002</v>
      </c>
      <c r="S593" s="36" t="s">
        <v>20</v>
      </c>
      <c r="T593" s="169">
        <v>1</v>
      </c>
      <c r="U593" s="11">
        <f t="shared" si="126"/>
        <v>1271149.9522920002</v>
      </c>
    </row>
    <row r="594" spans="1:21" ht="15.6" x14ac:dyDescent="0.25">
      <c r="A594" s="131"/>
      <c r="B594" s="132"/>
      <c r="C594" s="223" t="s">
        <v>624</v>
      </c>
      <c r="D594" s="8" t="s">
        <v>625</v>
      </c>
      <c r="E594" s="9" t="s">
        <v>20</v>
      </c>
      <c r="F594" s="53">
        <v>0</v>
      </c>
      <c r="G594" s="54">
        <v>1180095.3635100001</v>
      </c>
      <c r="H594" s="55">
        <f t="shared" si="123"/>
        <v>0</v>
      </c>
      <c r="I594" s="133"/>
      <c r="J594" s="36" t="s">
        <v>20</v>
      </c>
      <c r="K594" s="169">
        <v>0</v>
      </c>
      <c r="L594" s="11">
        <f t="shared" si="124"/>
        <v>0</v>
      </c>
      <c r="O594" s="36" t="s">
        <v>20</v>
      </c>
      <c r="P594" s="169">
        <v>1</v>
      </c>
      <c r="Q594" s="11">
        <f t="shared" si="125"/>
        <v>1180095.3635100001</v>
      </c>
      <c r="S594" s="36" t="s">
        <v>20</v>
      </c>
      <c r="T594" s="169">
        <v>1</v>
      </c>
      <c r="U594" s="11">
        <f t="shared" si="126"/>
        <v>1180095.3635100001</v>
      </c>
    </row>
    <row r="595" spans="1:21" ht="15.6" x14ac:dyDescent="0.25">
      <c r="A595" s="131"/>
      <c r="B595" s="132"/>
      <c r="C595" s="223" t="s">
        <v>626</v>
      </c>
      <c r="D595" s="8" t="s">
        <v>627</v>
      </c>
      <c r="E595" s="9" t="s">
        <v>20</v>
      </c>
      <c r="F595" s="86">
        <v>0</v>
      </c>
      <c r="G595" s="54">
        <v>940027.40134350024</v>
      </c>
      <c r="H595" s="55">
        <f t="shared" si="123"/>
        <v>0</v>
      </c>
      <c r="I595" s="133"/>
      <c r="J595" s="36" t="s">
        <v>20</v>
      </c>
      <c r="K595" s="169">
        <v>0</v>
      </c>
      <c r="L595" s="11">
        <f t="shared" si="124"/>
        <v>0</v>
      </c>
      <c r="O595" s="36" t="s">
        <v>20</v>
      </c>
      <c r="P595" s="169">
        <v>2</v>
      </c>
      <c r="Q595" s="11">
        <f t="shared" si="125"/>
        <v>1880054.8026870005</v>
      </c>
      <c r="S595" s="36" t="s">
        <v>20</v>
      </c>
      <c r="T595" s="169">
        <v>2</v>
      </c>
      <c r="U595" s="11">
        <f t="shared" si="126"/>
        <v>1880054.8026870005</v>
      </c>
    </row>
    <row r="596" spans="1:21" ht="15.6" x14ac:dyDescent="0.25">
      <c r="A596" s="131"/>
      <c r="B596" s="132"/>
      <c r="C596" s="223" t="s">
        <v>628</v>
      </c>
      <c r="D596" s="8" t="s">
        <v>629</v>
      </c>
      <c r="E596" s="9" t="s">
        <v>20</v>
      </c>
      <c r="F596" s="86">
        <v>0</v>
      </c>
      <c r="G596" s="54">
        <v>797501.0904000001</v>
      </c>
      <c r="H596" s="55">
        <f t="shared" si="123"/>
        <v>0</v>
      </c>
      <c r="I596" s="133"/>
      <c r="J596" s="36" t="s">
        <v>20</v>
      </c>
      <c r="K596" s="169">
        <v>0</v>
      </c>
      <c r="L596" s="11">
        <f t="shared" si="124"/>
        <v>0</v>
      </c>
      <c r="O596" s="36" t="s">
        <v>20</v>
      </c>
      <c r="P596" s="169">
        <v>2</v>
      </c>
      <c r="Q596" s="11">
        <f t="shared" si="125"/>
        <v>1595002.1808000002</v>
      </c>
      <c r="S596" s="36" t="s">
        <v>20</v>
      </c>
      <c r="T596" s="169">
        <v>2</v>
      </c>
      <c r="U596" s="11">
        <f t="shared" si="126"/>
        <v>1595002.1808000002</v>
      </c>
    </row>
    <row r="597" spans="1:21" ht="15.6" x14ac:dyDescent="0.25">
      <c r="A597" s="131"/>
      <c r="B597" s="132"/>
      <c r="C597" s="223" t="s">
        <v>630</v>
      </c>
      <c r="D597" s="8" t="s">
        <v>631</v>
      </c>
      <c r="E597" s="9" t="s">
        <v>20</v>
      </c>
      <c r="F597" s="86">
        <v>0</v>
      </c>
      <c r="G597" s="54">
        <v>719413.26041850017</v>
      </c>
      <c r="H597" s="55">
        <f t="shared" si="123"/>
        <v>0</v>
      </c>
      <c r="I597" s="133"/>
      <c r="J597" s="36" t="s">
        <v>20</v>
      </c>
      <c r="K597" s="169">
        <v>0</v>
      </c>
      <c r="L597" s="11">
        <f t="shared" si="124"/>
        <v>0</v>
      </c>
      <c r="O597" s="36" t="s">
        <v>20</v>
      </c>
      <c r="P597" s="169">
        <v>1</v>
      </c>
      <c r="Q597" s="11">
        <f t="shared" si="125"/>
        <v>719413.26041850017</v>
      </c>
      <c r="S597" s="36" t="s">
        <v>20</v>
      </c>
      <c r="T597" s="169">
        <v>1</v>
      </c>
      <c r="U597" s="11">
        <f t="shared" si="126"/>
        <v>719413.26041850017</v>
      </c>
    </row>
    <row r="598" spans="1:21" ht="15.6" x14ac:dyDescent="0.25">
      <c r="A598" s="131"/>
      <c r="B598" s="132"/>
      <c r="C598" s="223" t="s">
        <v>632</v>
      </c>
      <c r="D598" s="8" t="s">
        <v>633</v>
      </c>
      <c r="E598" s="9" t="s">
        <v>20</v>
      </c>
      <c r="F598" s="86">
        <v>0</v>
      </c>
      <c r="G598" s="54">
        <v>622193.26142100012</v>
      </c>
      <c r="H598" s="55">
        <f t="shared" si="123"/>
        <v>0</v>
      </c>
      <c r="I598" s="133"/>
      <c r="J598" s="36" t="s">
        <v>20</v>
      </c>
      <c r="K598" s="169">
        <v>0</v>
      </c>
      <c r="L598" s="11">
        <f t="shared" si="124"/>
        <v>0</v>
      </c>
      <c r="O598" s="36" t="s">
        <v>20</v>
      </c>
      <c r="P598" s="169">
        <v>3</v>
      </c>
      <c r="Q598" s="11">
        <f t="shared" si="125"/>
        <v>1866579.7842630004</v>
      </c>
      <c r="S598" s="36" t="s">
        <v>20</v>
      </c>
      <c r="T598" s="169">
        <v>3</v>
      </c>
      <c r="U598" s="11">
        <f t="shared" si="126"/>
        <v>1866579.7842630004</v>
      </c>
    </row>
    <row r="599" spans="1:21" ht="15.6" x14ac:dyDescent="0.25">
      <c r="A599" s="131"/>
      <c r="B599" s="132"/>
      <c r="C599" s="223" t="s">
        <v>634</v>
      </c>
      <c r="D599" s="8" t="s">
        <v>635</v>
      </c>
      <c r="E599" s="9" t="s">
        <v>20</v>
      </c>
      <c r="F599" s="86">
        <v>0</v>
      </c>
      <c r="G599" s="54">
        <f>+G598*0.8</f>
        <v>497754.60913680011</v>
      </c>
      <c r="H599" s="55">
        <f t="shared" si="123"/>
        <v>0</v>
      </c>
      <c r="I599" s="133"/>
      <c r="J599" s="36" t="s">
        <v>20</v>
      </c>
      <c r="K599" s="169">
        <v>0</v>
      </c>
      <c r="L599" s="11">
        <f t="shared" si="124"/>
        <v>0</v>
      </c>
      <c r="O599" s="36" t="s">
        <v>20</v>
      </c>
      <c r="P599" s="169">
        <v>1</v>
      </c>
      <c r="Q599" s="11">
        <f t="shared" si="125"/>
        <v>497754.60913680011</v>
      </c>
      <c r="S599" s="36" t="s">
        <v>20</v>
      </c>
      <c r="T599" s="169">
        <v>1</v>
      </c>
      <c r="U599" s="11">
        <f t="shared" si="126"/>
        <v>497754.60913680011</v>
      </c>
    </row>
    <row r="600" spans="1:21" ht="15.6" x14ac:dyDescent="0.25">
      <c r="A600" s="131"/>
      <c r="B600" s="132"/>
      <c r="C600" s="225" t="s">
        <v>636</v>
      </c>
      <c r="D600" s="8" t="s">
        <v>637</v>
      </c>
      <c r="E600" s="9" t="s">
        <v>20</v>
      </c>
      <c r="F600" s="86">
        <v>0</v>
      </c>
      <c r="G600" s="54">
        <f>+G599*0.8</f>
        <v>398203.68730944011</v>
      </c>
      <c r="H600" s="55">
        <f t="shared" si="123"/>
        <v>0</v>
      </c>
      <c r="I600" s="133"/>
      <c r="J600" s="36" t="s">
        <v>20</v>
      </c>
      <c r="K600" s="169">
        <v>0</v>
      </c>
      <c r="L600" s="11">
        <f t="shared" si="124"/>
        <v>0</v>
      </c>
      <c r="O600" s="36" t="s">
        <v>20</v>
      </c>
      <c r="P600" s="169">
        <v>5</v>
      </c>
      <c r="Q600" s="11">
        <f t="shared" si="125"/>
        <v>1991018.4365472007</v>
      </c>
      <c r="S600" s="36" t="s">
        <v>20</v>
      </c>
      <c r="T600" s="169">
        <v>5</v>
      </c>
      <c r="U600" s="11">
        <f t="shared" si="126"/>
        <v>1991018.4365472007</v>
      </c>
    </row>
    <row r="601" spans="1:21" ht="27.6" x14ac:dyDescent="0.25">
      <c r="A601" s="131"/>
      <c r="B601" s="132"/>
      <c r="C601" s="225" t="s">
        <v>638</v>
      </c>
      <c r="D601" s="8" t="s">
        <v>639</v>
      </c>
      <c r="E601" s="9" t="s">
        <v>20</v>
      </c>
      <c r="F601" s="53">
        <v>0</v>
      </c>
      <c r="G601" s="54">
        <v>61641.825352500018</v>
      </c>
      <c r="H601" s="55">
        <f t="shared" si="123"/>
        <v>0</v>
      </c>
      <c r="I601" s="133"/>
      <c r="J601" s="36" t="s">
        <v>20</v>
      </c>
      <c r="K601" s="169">
        <v>0</v>
      </c>
      <c r="L601" s="11">
        <f t="shared" si="124"/>
        <v>0</v>
      </c>
      <c r="O601" s="36" t="s">
        <v>20</v>
      </c>
      <c r="P601" s="169">
        <v>61</v>
      </c>
      <c r="Q601" s="11">
        <f t="shared" si="125"/>
        <v>3760151.3465025011</v>
      </c>
      <c r="S601" s="36" t="s">
        <v>20</v>
      </c>
      <c r="T601" s="169">
        <v>61</v>
      </c>
      <c r="U601" s="11">
        <f t="shared" si="126"/>
        <v>3760151.3465025011</v>
      </c>
    </row>
    <row r="602" spans="1:21" ht="27.6" x14ac:dyDescent="0.25">
      <c r="A602" s="131"/>
      <c r="B602" s="132"/>
      <c r="C602" s="225" t="s">
        <v>640</v>
      </c>
      <c r="D602" s="8" t="s">
        <v>641</v>
      </c>
      <c r="E602" s="9" t="s">
        <v>20</v>
      </c>
      <c r="F602" s="53">
        <v>0</v>
      </c>
      <c r="G602" s="54">
        <v>153703.1119395</v>
      </c>
      <c r="H602" s="55">
        <f t="shared" si="123"/>
        <v>0</v>
      </c>
      <c r="I602" s="133"/>
      <c r="J602" s="36" t="s">
        <v>20</v>
      </c>
      <c r="K602" s="169">
        <v>0</v>
      </c>
      <c r="L602" s="11">
        <f t="shared" si="124"/>
        <v>0</v>
      </c>
      <c r="O602" s="36" t="s">
        <v>20</v>
      </c>
      <c r="P602" s="169">
        <v>45</v>
      </c>
      <c r="Q602" s="11">
        <f t="shared" si="125"/>
        <v>6916640.0372775001</v>
      </c>
      <c r="S602" s="36" t="s">
        <v>20</v>
      </c>
      <c r="T602" s="169">
        <v>45</v>
      </c>
      <c r="U602" s="11">
        <f t="shared" si="126"/>
        <v>6916640.0372775001</v>
      </c>
    </row>
    <row r="603" spans="1:21" ht="27.6" x14ac:dyDescent="0.25">
      <c r="A603" s="131"/>
      <c r="B603" s="132"/>
      <c r="C603" s="223" t="s">
        <v>642</v>
      </c>
      <c r="D603" s="8" t="s">
        <v>643</v>
      </c>
      <c r="E603" s="9" t="s">
        <v>20</v>
      </c>
      <c r="F603" s="86">
        <v>0</v>
      </c>
      <c r="G603" s="54">
        <v>490752.90313500015</v>
      </c>
      <c r="H603" s="55">
        <f t="shared" si="123"/>
        <v>0</v>
      </c>
      <c r="I603" s="133"/>
      <c r="J603" s="36" t="s">
        <v>20</v>
      </c>
      <c r="K603" s="169">
        <v>0</v>
      </c>
      <c r="L603" s="11">
        <f t="shared" si="124"/>
        <v>0</v>
      </c>
      <c r="O603" s="36" t="s">
        <v>20</v>
      </c>
      <c r="P603" s="169">
        <v>55</v>
      </c>
      <c r="Q603" s="11">
        <f t="shared" si="125"/>
        <v>26991409.672425009</v>
      </c>
      <c r="S603" s="36" t="s">
        <v>20</v>
      </c>
      <c r="T603" s="169">
        <v>55</v>
      </c>
      <c r="U603" s="11">
        <f t="shared" si="126"/>
        <v>26991409.672425009</v>
      </c>
    </row>
    <row r="604" spans="1:21" ht="41.4" x14ac:dyDescent="0.25">
      <c r="A604" s="131"/>
      <c r="B604" s="132"/>
      <c r="C604" s="223" t="s">
        <v>644</v>
      </c>
      <c r="D604" s="8" t="s">
        <v>645</v>
      </c>
      <c r="E604" s="9" t="s">
        <v>20</v>
      </c>
      <c r="F604" s="86">
        <v>0</v>
      </c>
      <c r="G604" s="54">
        <v>365087.55274499999</v>
      </c>
      <c r="H604" s="55">
        <f t="shared" si="123"/>
        <v>0</v>
      </c>
      <c r="I604" s="133"/>
      <c r="J604" s="36" t="s">
        <v>20</v>
      </c>
      <c r="K604" s="169">
        <v>0</v>
      </c>
      <c r="L604" s="11">
        <f t="shared" si="124"/>
        <v>0</v>
      </c>
      <c r="O604" s="36" t="s">
        <v>20</v>
      </c>
      <c r="P604" s="169">
        <v>2</v>
      </c>
      <c r="Q604" s="11">
        <f t="shared" si="125"/>
        <v>730175.10548999999</v>
      </c>
      <c r="S604" s="36" t="s">
        <v>20</v>
      </c>
      <c r="T604" s="169">
        <v>2</v>
      </c>
      <c r="U604" s="11">
        <f t="shared" si="126"/>
        <v>730175.10548999999</v>
      </c>
    </row>
    <row r="605" spans="1:21" ht="28.2" thickBot="1" x14ac:dyDescent="0.3">
      <c r="A605" s="131"/>
      <c r="B605" s="132"/>
      <c r="C605" s="223" t="s">
        <v>646</v>
      </c>
      <c r="D605" s="8" t="s">
        <v>647</v>
      </c>
      <c r="E605" s="9" t="s">
        <v>20</v>
      </c>
      <c r="F605" s="86">
        <v>0</v>
      </c>
      <c r="G605" s="54">
        <v>362975.94271500007</v>
      </c>
      <c r="H605" s="55">
        <f t="shared" si="123"/>
        <v>0</v>
      </c>
      <c r="I605" s="133"/>
      <c r="J605" s="36" t="s">
        <v>20</v>
      </c>
      <c r="K605" s="169">
        <v>0</v>
      </c>
      <c r="L605" s="11">
        <f t="shared" si="124"/>
        <v>0</v>
      </c>
      <c r="O605" s="36" t="s">
        <v>20</v>
      </c>
      <c r="P605" s="169">
        <v>14</v>
      </c>
      <c r="Q605" s="11">
        <f t="shared" si="125"/>
        <v>5081663.1980100013</v>
      </c>
      <c r="S605" s="36" t="s">
        <v>20</v>
      </c>
      <c r="T605" s="169">
        <v>14</v>
      </c>
      <c r="U605" s="11">
        <f t="shared" si="126"/>
        <v>5081663.1980100013</v>
      </c>
    </row>
    <row r="606" spans="1:21" ht="16.2" thickBot="1" x14ac:dyDescent="0.3">
      <c r="A606" s="131"/>
      <c r="B606" s="132"/>
      <c r="C606" s="63" t="s">
        <v>34</v>
      </c>
      <c r="D606" s="56"/>
      <c r="E606" s="111"/>
      <c r="F606" s="112"/>
      <c r="G606" s="113"/>
      <c r="H606" s="83">
        <f>SUM(H588:H605)</f>
        <v>0</v>
      </c>
      <c r="I606" s="133"/>
      <c r="J606" s="36"/>
      <c r="K606" s="169"/>
      <c r="L606" s="83">
        <f>SUM(L588:L605)</f>
        <v>0</v>
      </c>
      <c r="O606" s="36"/>
      <c r="P606" s="169"/>
      <c r="Q606" s="83">
        <f>SUM(Q588:Q605)</f>
        <v>85463867.968327492</v>
      </c>
      <c r="S606" s="36"/>
      <c r="T606" s="169"/>
      <c r="U606" s="83">
        <f>SUM(U588:U605)</f>
        <v>85463867.968327492</v>
      </c>
    </row>
    <row r="607" spans="1:21" ht="16.2" thickBot="1" x14ac:dyDescent="0.3">
      <c r="A607" s="131"/>
      <c r="B607" s="132"/>
      <c r="C607" s="214" t="s">
        <v>648</v>
      </c>
      <c r="D607" s="66"/>
      <c r="E607" s="66"/>
      <c r="F607" s="67"/>
      <c r="G607" s="68"/>
      <c r="H607" s="215"/>
      <c r="I607" s="133"/>
      <c r="J607" s="4"/>
      <c r="K607" s="168"/>
      <c r="L607" s="6"/>
      <c r="O607" s="4"/>
      <c r="P607" s="168"/>
      <c r="Q607" s="6"/>
      <c r="S607" s="4"/>
      <c r="T607" s="168"/>
      <c r="U607" s="6"/>
    </row>
    <row r="608" spans="1:21" ht="27.6" x14ac:dyDescent="0.25">
      <c r="A608" s="131"/>
      <c r="B608" s="132"/>
      <c r="C608" s="223" t="s">
        <v>649</v>
      </c>
      <c r="D608" s="102" t="s">
        <v>650</v>
      </c>
      <c r="E608" s="9" t="s">
        <v>20</v>
      </c>
      <c r="F608" s="53">
        <v>0</v>
      </c>
      <c r="G608" s="54">
        <v>56853.872377500011</v>
      </c>
      <c r="H608" s="55">
        <f t="shared" ref="H608:H614" si="127">+F608*G608</f>
        <v>0</v>
      </c>
      <c r="I608" s="133"/>
      <c r="J608" s="36" t="s">
        <v>20</v>
      </c>
      <c r="K608" s="169">
        <v>0</v>
      </c>
      <c r="L608" s="11">
        <f t="shared" ref="L608:L614" si="128">+K608*G608</f>
        <v>0</v>
      </c>
      <c r="O608" s="36" t="s">
        <v>20</v>
      </c>
      <c r="P608" s="169">
        <v>6</v>
      </c>
      <c r="Q608" s="11">
        <f t="shared" ref="Q608:Q614" si="129">+P608*G608</f>
        <v>341123.23426500009</v>
      </c>
      <c r="S608" s="36" t="s">
        <v>20</v>
      </c>
      <c r="T608" s="169">
        <v>6</v>
      </c>
      <c r="U608" s="11">
        <f t="shared" ref="U608:U614" si="130">+T608*G608</f>
        <v>341123.23426500009</v>
      </c>
    </row>
    <row r="609" spans="1:21" ht="15.6" x14ac:dyDescent="0.25">
      <c r="A609" s="131"/>
      <c r="B609" s="132"/>
      <c r="C609" s="223" t="s">
        <v>651</v>
      </c>
      <c r="D609" s="102" t="s">
        <v>652</v>
      </c>
      <c r="E609" s="9" t="s">
        <v>20</v>
      </c>
      <c r="F609" s="53">
        <v>0</v>
      </c>
      <c r="G609" s="54">
        <v>54405.877959000012</v>
      </c>
      <c r="H609" s="55">
        <f t="shared" si="127"/>
        <v>0</v>
      </c>
      <c r="I609" s="133"/>
      <c r="J609" s="36" t="s">
        <v>20</v>
      </c>
      <c r="K609" s="169">
        <v>0</v>
      </c>
      <c r="L609" s="11">
        <f t="shared" si="128"/>
        <v>0</v>
      </c>
      <c r="O609" s="36" t="s">
        <v>20</v>
      </c>
      <c r="P609" s="169">
        <v>3</v>
      </c>
      <c r="Q609" s="11">
        <f t="shared" si="129"/>
        <v>163217.63387700004</v>
      </c>
      <c r="S609" s="36" t="s">
        <v>20</v>
      </c>
      <c r="T609" s="169">
        <v>3</v>
      </c>
      <c r="U609" s="11">
        <f t="shared" si="130"/>
        <v>163217.63387700004</v>
      </c>
    </row>
    <row r="610" spans="1:21" ht="27.6" x14ac:dyDescent="0.25">
      <c r="A610" s="131"/>
      <c r="B610" s="132"/>
      <c r="C610" s="223" t="s">
        <v>653</v>
      </c>
      <c r="D610" s="102" t="s">
        <v>654</v>
      </c>
      <c r="E610" s="9" t="s">
        <v>20</v>
      </c>
      <c r="F610" s="53">
        <v>0</v>
      </c>
      <c r="G610" s="54">
        <v>166159.15575600002</v>
      </c>
      <c r="H610" s="55">
        <f t="shared" si="127"/>
        <v>0</v>
      </c>
      <c r="I610" s="133"/>
      <c r="J610" s="36" t="s">
        <v>20</v>
      </c>
      <c r="K610" s="169">
        <v>0</v>
      </c>
      <c r="L610" s="11">
        <f t="shared" si="128"/>
        <v>0</v>
      </c>
      <c r="O610" s="36" t="s">
        <v>20</v>
      </c>
      <c r="P610" s="169">
        <v>86</v>
      </c>
      <c r="Q610" s="11">
        <f t="shared" si="129"/>
        <v>14289687.395016002</v>
      </c>
      <c r="S610" s="36" t="s">
        <v>20</v>
      </c>
      <c r="T610" s="169">
        <v>86</v>
      </c>
      <c r="U610" s="11">
        <f t="shared" si="130"/>
        <v>14289687.395016002</v>
      </c>
    </row>
    <row r="611" spans="1:21" ht="15.6" x14ac:dyDescent="0.25">
      <c r="A611" s="131"/>
      <c r="B611" s="132"/>
      <c r="C611" s="223" t="s">
        <v>655</v>
      </c>
      <c r="D611" s="102" t="s">
        <v>656</v>
      </c>
      <c r="E611" s="9" t="s">
        <v>20</v>
      </c>
      <c r="F611" s="53">
        <v>0</v>
      </c>
      <c r="G611" s="54">
        <v>401026.66438350017</v>
      </c>
      <c r="H611" s="55">
        <f t="shared" si="127"/>
        <v>0</v>
      </c>
      <c r="I611" s="133"/>
      <c r="J611" s="36" t="s">
        <v>20</v>
      </c>
      <c r="K611" s="169">
        <v>0</v>
      </c>
      <c r="L611" s="11">
        <f t="shared" si="128"/>
        <v>0</v>
      </c>
      <c r="O611" s="36" t="s">
        <v>20</v>
      </c>
      <c r="P611" s="169">
        <v>7</v>
      </c>
      <c r="Q611" s="11">
        <f t="shared" si="129"/>
        <v>2807186.650684501</v>
      </c>
      <c r="S611" s="36" t="s">
        <v>20</v>
      </c>
      <c r="T611" s="169">
        <v>7</v>
      </c>
      <c r="U611" s="11">
        <f t="shared" si="130"/>
        <v>2807186.650684501</v>
      </c>
    </row>
    <row r="612" spans="1:21" ht="29.4" customHeight="1" x14ac:dyDescent="0.25">
      <c r="A612" s="131"/>
      <c r="B612" s="132"/>
      <c r="C612" s="223" t="s">
        <v>657</v>
      </c>
      <c r="D612" s="102" t="s">
        <v>658</v>
      </c>
      <c r="E612" s="9" t="s">
        <v>20</v>
      </c>
      <c r="F612" s="53">
        <v>0</v>
      </c>
      <c r="G612" s="54">
        <v>1099451.5032480003</v>
      </c>
      <c r="H612" s="55">
        <f t="shared" si="127"/>
        <v>0</v>
      </c>
      <c r="I612" s="133"/>
      <c r="J612" s="36" t="s">
        <v>20</v>
      </c>
      <c r="K612" s="169">
        <v>0</v>
      </c>
      <c r="L612" s="11">
        <f t="shared" si="128"/>
        <v>0</v>
      </c>
      <c r="O612" s="36" t="s">
        <v>20</v>
      </c>
      <c r="P612" s="169">
        <v>18</v>
      </c>
      <c r="Q612" s="11">
        <f t="shared" si="129"/>
        <v>19790127.058464006</v>
      </c>
      <c r="S612" s="36" t="s">
        <v>20</v>
      </c>
      <c r="T612" s="169">
        <v>18</v>
      </c>
      <c r="U612" s="11">
        <f t="shared" si="130"/>
        <v>19790127.058464006</v>
      </c>
    </row>
    <row r="613" spans="1:21" ht="15.6" x14ac:dyDescent="0.25">
      <c r="A613" s="131"/>
      <c r="B613" s="132"/>
      <c r="C613" s="223" t="s">
        <v>659</v>
      </c>
      <c r="D613" s="102" t="s">
        <v>660</v>
      </c>
      <c r="E613" s="9" t="s">
        <v>20</v>
      </c>
      <c r="F613" s="53">
        <v>0</v>
      </c>
      <c r="G613" s="54">
        <v>704430.65064750018</v>
      </c>
      <c r="H613" s="55">
        <f t="shared" si="127"/>
        <v>0</v>
      </c>
      <c r="I613" s="133"/>
      <c r="J613" s="36" t="s">
        <v>20</v>
      </c>
      <c r="K613" s="169">
        <v>0</v>
      </c>
      <c r="L613" s="11">
        <f t="shared" si="128"/>
        <v>0</v>
      </c>
      <c r="O613" s="36" t="s">
        <v>20</v>
      </c>
      <c r="P613" s="169">
        <v>33</v>
      </c>
      <c r="Q613" s="11">
        <f t="shared" si="129"/>
        <v>23246211.471367504</v>
      </c>
      <c r="S613" s="36" t="s">
        <v>20</v>
      </c>
      <c r="T613" s="169">
        <v>33</v>
      </c>
      <c r="U613" s="11">
        <f t="shared" si="130"/>
        <v>23246211.471367504</v>
      </c>
    </row>
    <row r="614" spans="1:21" ht="28.2" thickBot="1" x14ac:dyDescent="0.3">
      <c r="A614" s="131"/>
      <c r="B614" s="132"/>
      <c r="C614" s="223" t="s">
        <v>661</v>
      </c>
      <c r="D614" s="102" t="s">
        <v>662</v>
      </c>
      <c r="E614" s="9" t="s">
        <v>20</v>
      </c>
      <c r="F614" s="53">
        <v>0</v>
      </c>
      <c r="G614" s="54">
        <v>320984.36744400009</v>
      </c>
      <c r="H614" s="55">
        <f t="shared" si="127"/>
        <v>0</v>
      </c>
      <c r="I614" s="133"/>
      <c r="J614" s="36" t="s">
        <v>20</v>
      </c>
      <c r="K614" s="169">
        <v>0</v>
      </c>
      <c r="L614" s="11">
        <f t="shared" si="128"/>
        <v>0</v>
      </c>
      <c r="O614" s="36" t="s">
        <v>20</v>
      </c>
      <c r="P614" s="169">
        <v>2</v>
      </c>
      <c r="Q614" s="11">
        <f t="shared" si="129"/>
        <v>641968.73488800018</v>
      </c>
      <c r="S614" s="36" t="s">
        <v>20</v>
      </c>
      <c r="T614" s="169">
        <v>2</v>
      </c>
      <c r="U614" s="11">
        <f t="shared" si="130"/>
        <v>641968.73488800018</v>
      </c>
    </row>
    <row r="615" spans="1:21" ht="16.2" hidden="1" thickBot="1" x14ac:dyDescent="0.3">
      <c r="A615" s="131"/>
      <c r="B615" s="132"/>
      <c r="C615" s="248"/>
      <c r="D615" s="102"/>
      <c r="E615" s="9"/>
      <c r="F615" s="53"/>
      <c r="G615" s="54"/>
      <c r="H615" s="55"/>
      <c r="I615" s="133"/>
      <c r="J615" s="36"/>
      <c r="K615" s="169"/>
      <c r="L615" s="11"/>
      <c r="O615" s="36"/>
      <c r="P615" s="169"/>
      <c r="Q615" s="11"/>
      <c r="S615" s="36"/>
      <c r="T615" s="169"/>
      <c r="U615" s="11"/>
    </row>
    <row r="616" spans="1:21" ht="16.2" thickBot="1" x14ac:dyDescent="0.3">
      <c r="A616" s="131"/>
      <c r="B616" s="132"/>
      <c r="C616" s="69" t="s">
        <v>34</v>
      </c>
      <c r="D616" s="56"/>
      <c r="E616" s="56"/>
      <c r="F616" s="57"/>
      <c r="G616" s="70"/>
      <c r="H616" s="83">
        <f>SUM(H608:H615)</f>
        <v>0</v>
      </c>
      <c r="I616" s="133"/>
      <c r="J616" s="36"/>
      <c r="K616" s="169"/>
      <c r="L616" s="83">
        <f>SUM(L608:L614)</f>
        <v>0</v>
      </c>
      <c r="O616" s="36"/>
      <c r="P616" s="169"/>
      <c r="Q616" s="83">
        <f>SUM(Q608:Q615)</f>
        <v>61279522.178562015</v>
      </c>
      <c r="S616" s="36"/>
      <c r="T616" s="169"/>
      <c r="U616" s="83">
        <f>SUM(U608:U615)</f>
        <v>61279522.178562015</v>
      </c>
    </row>
    <row r="617" spans="1:21" ht="16.2" thickBot="1" x14ac:dyDescent="0.3">
      <c r="A617" s="131"/>
      <c r="B617" s="132"/>
      <c r="C617" s="216" t="s">
        <v>663</v>
      </c>
      <c r="D617" s="65"/>
      <c r="E617" s="65"/>
      <c r="F617" s="71"/>
      <c r="G617" s="72"/>
      <c r="H617" s="217"/>
      <c r="I617" s="133"/>
      <c r="J617" s="4"/>
      <c r="K617" s="168"/>
      <c r="L617" s="6"/>
      <c r="O617" s="4"/>
      <c r="P617" s="168"/>
      <c r="Q617" s="6"/>
      <c r="S617" s="4"/>
      <c r="T617" s="168"/>
      <c r="U617" s="6"/>
    </row>
    <row r="618" spans="1:21" ht="15.6" x14ac:dyDescent="0.25">
      <c r="A618" s="131"/>
      <c r="B618" s="132"/>
      <c r="C618" s="223" t="s">
        <v>664</v>
      </c>
      <c r="D618" s="102" t="s">
        <v>665</v>
      </c>
      <c r="E618" s="9" t="s">
        <v>7</v>
      </c>
      <c r="F618" s="53">
        <v>0</v>
      </c>
      <c r="G618" s="54">
        <v>51729.535014000023</v>
      </c>
      <c r="H618" s="55">
        <f t="shared" ref="H618:H626" si="131">+F618*G618</f>
        <v>0</v>
      </c>
      <c r="I618" s="133"/>
      <c r="J618" s="36" t="s">
        <v>7</v>
      </c>
      <c r="K618" s="169">
        <v>0</v>
      </c>
      <c r="L618" s="11">
        <f t="shared" ref="L618:L626" si="132">+K618*G618</f>
        <v>0</v>
      </c>
      <c r="O618" s="36" t="s">
        <v>7</v>
      </c>
      <c r="P618" s="169">
        <v>1213</v>
      </c>
      <c r="Q618" s="11">
        <f t="shared" ref="Q618:Q626" si="133">+P618*G618</f>
        <v>62747925.971982025</v>
      </c>
      <c r="S618" s="36" t="s">
        <v>7</v>
      </c>
      <c r="T618" s="169">
        <v>1213</v>
      </c>
      <c r="U618" s="11">
        <f t="shared" ref="U618:U626" si="134">+T618*G618</f>
        <v>62747925.971982025</v>
      </c>
    </row>
    <row r="619" spans="1:21" ht="15.6" x14ac:dyDescent="0.25">
      <c r="A619" s="131"/>
      <c r="B619" s="132"/>
      <c r="C619" s="223" t="s">
        <v>666</v>
      </c>
      <c r="D619" s="102" t="s">
        <v>667</v>
      </c>
      <c r="E619" s="9" t="s">
        <v>20</v>
      </c>
      <c r="F619" s="53">
        <v>0</v>
      </c>
      <c r="G619" s="54">
        <v>72327.554248500019</v>
      </c>
      <c r="H619" s="55">
        <f t="shared" si="131"/>
        <v>0</v>
      </c>
      <c r="I619" s="133"/>
      <c r="J619" s="36" t="s">
        <v>20</v>
      </c>
      <c r="K619" s="169">
        <v>0</v>
      </c>
      <c r="L619" s="11">
        <f t="shared" si="132"/>
        <v>0</v>
      </c>
      <c r="O619" s="36" t="s">
        <v>20</v>
      </c>
      <c r="P619" s="169">
        <v>72</v>
      </c>
      <c r="Q619" s="11">
        <f t="shared" si="133"/>
        <v>5207583.9058920015</v>
      </c>
      <c r="S619" s="36" t="s">
        <v>20</v>
      </c>
      <c r="T619" s="169">
        <v>72</v>
      </c>
      <c r="U619" s="11">
        <f t="shared" si="134"/>
        <v>5207583.9058920015</v>
      </c>
    </row>
    <row r="620" spans="1:21" ht="27.6" x14ac:dyDescent="0.25">
      <c r="A620" s="131"/>
      <c r="B620" s="132"/>
      <c r="C620" s="223" t="s">
        <v>668</v>
      </c>
      <c r="D620" s="102" t="s">
        <v>669</v>
      </c>
      <c r="E620" s="9" t="s">
        <v>7</v>
      </c>
      <c r="F620" s="53">
        <v>0</v>
      </c>
      <c r="G620" s="54">
        <v>47678.190189000015</v>
      </c>
      <c r="H620" s="55">
        <f t="shared" si="131"/>
        <v>0</v>
      </c>
      <c r="I620" s="133"/>
      <c r="J620" s="36" t="s">
        <v>7</v>
      </c>
      <c r="K620" s="169">
        <v>0</v>
      </c>
      <c r="L620" s="11">
        <f t="shared" si="132"/>
        <v>0</v>
      </c>
      <c r="O620" s="36" t="s">
        <v>7</v>
      </c>
      <c r="P620" s="169">
        <v>257</v>
      </c>
      <c r="Q620" s="11">
        <f t="shared" si="133"/>
        <v>12253294.878573004</v>
      </c>
      <c r="S620" s="36" t="s">
        <v>7</v>
      </c>
      <c r="T620" s="169">
        <v>257</v>
      </c>
      <c r="U620" s="11">
        <f t="shared" si="134"/>
        <v>12253294.878573004</v>
      </c>
    </row>
    <row r="621" spans="1:21" ht="15.6" x14ac:dyDescent="0.25">
      <c r="A621" s="131"/>
      <c r="B621" s="132"/>
      <c r="C621" s="223" t="s">
        <v>670</v>
      </c>
      <c r="D621" s="102" t="s">
        <v>671</v>
      </c>
      <c r="E621" s="9" t="s">
        <v>672</v>
      </c>
      <c r="F621" s="53">
        <v>0</v>
      </c>
      <c r="G621" s="54">
        <v>73341.618134999997</v>
      </c>
      <c r="H621" s="55">
        <f t="shared" si="131"/>
        <v>0</v>
      </c>
      <c r="I621" s="133"/>
      <c r="J621" s="36" t="s">
        <v>672</v>
      </c>
      <c r="K621" s="169">
        <v>0</v>
      </c>
      <c r="L621" s="11">
        <f t="shared" si="132"/>
        <v>0</v>
      </c>
      <c r="O621" s="36" t="s">
        <v>672</v>
      </c>
      <c r="P621" s="169">
        <v>15</v>
      </c>
      <c r="Q621" s="11">
        <f t="shared" si="133"/>
        <v>1100124.2720249998</v>
      </c>
      <c r="S621" s="36" t="s">
        <v>672</v>
      </c>
      <c r="T621" s="169">
        <v>15</v>
      </c>
      <c r="U621" s="11">
        <f t="shared" si="134"/>
        <v>1100124.2720249998</v>
      </c>
    </row>
    <row r="622" spans="1:21" ht="15.6" x14ac:dyDescent="0.25">
      <c r="A622" s="131"/>
      <c r="B622" s="132"/>
      <c r="C622" s="223" t="s">
        <v>673</v>
      </c>
      <c r="D622" s="102" t="s">
        <v>674</v>
      </c>
      <c r="E622" s="9" t="s">
        <v>672</v>
      </c>
      <c r="F622" s="53">
        <v>0</v>
      </c>
      <c r="G622" s="54">
        <v>54769.271313000012</v>
      </c>
      <c r="H622" s="55">
        <f t="shared" si="131"/>
        <v>0</v>
      </c>
      <c r="I622" s="133"/>
      <c r="J622" s="36" t="s">
        <v>672</v>
      </c>
      <c r="K622" s="169">
        <v>0</v>
      </c>
      <c r="L622" s="11">
        <f t="shared" si="132"/>
        <v>0</v>
      </c>
      <c r="O622" s="36" t="s">
        <v>672</v>
      </c>
      <c r="P622" s="169">
        <v>11</v>
      </c>
      <c r="Q622" s="11">
        <f t="shared" si="133"/>
        <v>602461.98444300017</v>
      </c>
      <c r="S622" s="36" t="s">
        <v>672</v>
      </c>
      <c r="T622" s="169">
        <v>11</v>
      </c>
      <c r="U622" s="11">
        <f t="shared" si="134"/>
        <v>602461.98444300017</v>
      </c>
    </row>
    <row r="623" spans="1:21" ht="39.6" customHeight="1" x14ac:dyDescent="0.25">
      <c r="A623" s="131"/>
      <c r="B623" s="132"/>
      <c r="C623" s="223" t="s">
        <v>675</v>
      </c>
      <c r="D623" s="102" t="s">
        <v>676</v>
      </c>
      <c r="E623" s="9" t="s">
        <v>20</v>
      </c>
      <c r="F623" s="53">
        <v>0</v>
      </c>
      <c r="G623" s="54">
        <v>1359476.6355585004</v>
      </c>
      <c r="H623" s="55">
        <f t="shared" si="131"/>
        <v>0</v>
      </c>
      <c r="I623" s="133"/>
      <c r="J623" s="36" t="s">
        <v>20</v>
      </c>
      <c r="K623" s="169">
        <v>0</v>
      </c>
      <c r="L623" s="11">
        <f t="shared" si="132"/>
        <v>0</v>
      </c>
      <c r="O623" s="36" t="s">
        <v>20</v>
      </c>
      <c r="P623" s="169">
        <v>2</v>
      </c>
      <c r="Q623" s="11">
        <f t="shared" si="133"/>
        <v>2718953.2711170008</v>
      </c>
      <c r="S623" s="36" t="s">
        <v>20</v>
      </c>
      <c r="T623" s="169">
        <v>2</v>
      </c>
      <c r="U623" s="11">
        <f t="shared" si="134"/>
        <v>2718953.2711170008</v>
      </c>
    </row>
    <row r="624" spans="1:21" ht="15.6" x14ac:dyDescent="0.25">
      <c r="A624" s="131"/>
      <c r="B624" s="132"/>
      <c r="C624" s="223" t="s">
        <v>677</v>
      </c>
      <c r="D624" s="102" t="s">
        <v>678</v>
      </c>
      <c r="E624" s="9" t="s">
        <v>7</v>
      </c>
      <c r="F624" s="53">
        <v>0</v>
      </c>
      <c r="G624" s="54">
        <v>245044.97790000006</v>
      </c>
      <c r="H624" s="55">
        <f t="shared" si="131"/>
        <v>0</v>
      </c>
      <c r="I624" s="133"/>
      <c r="J624" s="36" t="s">
        <v>7</v>
      </c>
      <c r="K624" s="169">
        <v>0</v>
      </c>
      <c r="L624" s="11">
        <f t="shared" si="132"/>
        <v>0</v>
      </c>
      <c r="O624" s="36" t="s">
        <v>7</v>
      </c>
      <c r="P624" s="169">
        <v>3</v>
      </c>
      <c r="Q624" s="11">
        <f t="shared" si="133"/>
        <v>735134.93370000017</v>
      </c>
      <c r="S624" s="36" t="s">
        <v>7</v>
      </c>
      <c r="T624" s="169">
        <v>3</v>
      </c>
      <c r="U624" s="11">
        <f t="shared" si="134"/>
        <v>735134.93370000017</v>
      </c>
    </row>
    <row r="625" spans="1:21" ht="15.6" x14ac:dyDescent="0.25">
      <c r="A625" s="131"/>
      <c r="B625" s="132"/>
      <c r="C625" s="223" t="s">
        <v>679</v>
      </c>
      <c r="D625" s="102" t="s">
        <v>680</v>
      </c>
      <c r="E625" s="9" t="s">
        <v>7</v>
      </c>
      <c r="F625" s="53">
        <v>0</v>
      </c>
      <c r="G625" s="54">
        <v>71131.793685000011</v>
      </c>
      <c r="H625" s="55">
        <f t="shared" si="131"/>
        <v>0</v>
      </c>
      <c r="I625" s="133"/>
      <c r="J625" s="36" t="s">
        <v>7</v>
      </c>
      <c r="K625" s="169">
        <v>0</v>
      </c>
      <c r="L625" s="11">
        <f t="shared" si="132"/>
        <v>0</v>
      </c>
      <c r="O625" s="36" t="s">
        <v>7</v>
      </c>
      <c r="P625" s="169">
        <v>104</v>
      </c>
      <c r="Q625" s="11">
        <f t="shared" si="133"/>
        <v>7397706.5432400014</v>
      </c>
      <c r="S625" s="36" t="s">
        <v>7</v>
      </c>
      <c r="T625" s="169">
        <v>104</v>
      </c>
      <c r="U625" s="11">
        <f t="shared" si="134"/>
        <v>7397706.5432400014</v>
      </c>
    </row>
    <row r="626" spans="1:21" ht="16.2" thickBot="1" x14ac:dyDescent="0.3">
      <c r="A626" s="131"/>
      <c r="B626" s="132"/>
      <c r="C626" s="223" t="s">
        <v>681</v>
      </c>
      <c r="D626" s="102" t="s">
        <v>682</v>
      </c>
      <c r="E626" s="9" t="s">
        <v>7</v>
      </c>
      <c r="F626" s="53">
        <v>0</v>
      </c>
      <c r="G626" s="54">
        <v>269745.90453000006</v>
      </c>
      <c r="H626" s="55">
        <f t="shared" si="131"/>
        <v>0</v>
      </c>
      <c r="I626" s="133"/>
      <c r="J626" s="36" t="s">
        <v>7</v>
      </c>
      <c r="K626" s="169">
        <v>0</v>
      </c>
      <c r="L626" s="11">
        <f t="shared" si="132"/>
        <v>0</v>
      </c>
      <c r="O626" s="36" t="s">
        <v>7</v>
      </c>
      <c r="P626" s="169">
        <v>5</v>
      </c>
      <c r="Q626" s="11">
        <f t="shared" si="133"/>
        <v>1348729.5226500002</v>
      </c>
      <c r="S626" s="36" t="s">
        <v>7</v>
      </c>
      <c r="T626" s="169">
        <v>5</v>
      </c>
      <c r="U626" s="11">
        <f t="shared" si="134"/>
        <v>1348729.5226500002</v>
      </c>
    </row>
    <row r="627" spans="1:21" ht="16.2" thickBot="1" x14ac:dyDescent="0.3">
      <c r="A627" s="131"/>
      <c r="B627" s="132"/>
      <c r="C627" s="42" t="s">
        <v>34</v>
      </c>
      <c r="D627" s="56"/>
      <c r="E627" s="56"/>
      <c r="F627" s="57"/>
      <c r="G627" s="70"/>
      <c r="H627" s="83">
        <f>SUM(H618:H626)</f>
        <v>0</v>
      </c>
      <c r="I627" s="133"/>
      <c r="J627" s="36"/>
      <c r="K627" s="169"/>
      <c r="L627" s="83">
        <f>SUM(L618:L626)</f>
        <v>0</v>
      </c>
      <c r="O627" s="36"/>
      <c r="P627" s="169"/>
      <c r="Q627" s="83">
        <f>SUM(Q618:Q626)</f>
        <v>94111915.283622026</v>
      </c>
      <c r="S627" s="36"/>
      <c r="T627" s="169"/>
      <c r="U627" s="83">
        <f>SUM(U618:U626)</f>
        <v>94111915.283622026</v>
      </c>
    </row>
    <row r="628" spans="1:21" ht="16.2" thickBot="1" x14ac:dyDescent="0.3">
      <c r="A628" s="131"/>
      <c r="B628" s="132"/>
      <c r="C628" s="73" t="s">
        <v>683</v>
      </c>
      <c r="D628" s="65"/>
      <c r="E628" s="65"/>
      <c r="F628" s="71"/>
      <c r="G628" s="72"/>
      <c r="H628" s="217"/>
      <c r="I628" s="133"/>
      <c r="J628" s="4"/>
      <c r="K628" s="168"/>
      <c r="L628" s="6"/>
      <c r="O628" s="4"/>
      <c r="P628" s="168"/>
      <c r="Q628" s="6"/>
      <c r="S628" s="4"/>
      <c r="T628" s="168"/>
      <c r="U628" s="6"/>
    </row>
    <row r="629" spans="1:21" ht="27.6" x14ac:dyDescent="0.25">
      <c r="A629" s="131"/>
      <c r="B629" s="132"/>
      <c r="C629" s="223" t="s">
        <v>684</v>
      </c>
      <c r="D629" s="8" t="s">
        <v>685</v>
      </c>
      <c r="E629" s="9" t="s">
        <v>7</v>
      </c>
      <c r="F629" s="53">
        <v>0</v>
      </c>
      <c r="G629" s="54">
        <v>699163.90237500018</v>
      </c>
      <c r="H629" s="55">
        <f t="shared" ref="H629:H637" si="135">+F629*G629</f>
        <v>0</v>
      </c>
      <c r="I629" s="133"/>
      <c r="J629" s="36" t="s">
        <v>7</v>
      </c>
      <c r="K629" s="169">
        <v>0</v>
      </c>
      <c r="L629" s="11">
        <f t="shared" ref="L629:L637" si="136">+K629*G629</f>
        <v>0</v>
      </c>
      <c r="O629" s="36" t="s">
        <v>7</v>
      </c>
      <c r="P629" s="169">
        <v>50</v>
      </c>
      <c r="Q629" s="11">
        <f t="shared" ref="Q629:Q637" si="137">+P629*G629</f>
        <v>34958195.118750006</v>
      </c>
      <c r="S629" s="36" t="s">
        <v>7</v>
      </c>
      <c r="T629" s="169">
        <v>50</v>
      </c>
      <c r="U629" s="11">
        <f t="shared" ref="U629:U637" si="138">+T629*G629</f>
        <v>34958195.118750006</v>
      </c>
    </row>
    <row r="630" spans="1:21" ht="27.6" x14ac:dyDescent="0.25">
      <c r="A630" s="131"/>
      <c r="B630" s="132"/>
      <c r="C630" s="223" t="s">
        <v>686</v>
      </c>
      <c r="D630" s="8" t="s">
        <v>687</v>
      </c>
      <c r="E630" s="9" t="s">
        <v>7</v>
      </c>
      <c r="F630" s="53">
        <v>0</v>
      </c>
      <c r="G630" s="54">
        <v>575082.2595075001</v>
      </c>
      <c r="H630" s="55">
        <f t="shared" si="135"/>
        <v>0</v>
      </c>
      <c r="I630" s="133"/>
      <c r="J630" s="36" t="s">
        <v>7</v>
      </c>
      <c r="K630" s="169">
        <v>0</v>
      </c>
      <c r="L630" s="11">
        <f t="shared" si="136"/>
        <v>0</v>
      </c>
      <c r="O630" s="36" t="s">
        <v>7</v>
      </c>
      <c r="P630" s="169">
        <v>76</v>
      </c>
      <c r="Q630" s="11">
        <f t="shared" si="137"/>
        <v>43706251.72257001</v>
      </c>
      <c r="S630" s="36" t="s">
        <v>7</v>
      </c>
      <c r="T630" s="169">
        <v>76</v>
      </c>
      <c r="U630" s="11">
        <f t="shared" si="138"/>
        <v>43706251.72257001</v>
      </c>
    </row>
    <row r="631" spans="1:21" ht="27.6" x14ac:dyDescent="0.25">
      <c r="A631" s="131"/>
      <c r="B631" s="132"/>
      <c r="C631" s="223" t="s">
        <v>688</v>
      </c>
      <c r="D631" s="8" t="s">
        <v>689</v>
      </c>
      <c r="E631" s="9" t="s">
        <v>7</v>
      </c>
      <c r="F631" s="53">
        <v>0</v>
      </c>
      <c r="G631" s="54">
        <v>379753.42101150006</v>
      </c>
      <c r="H631" s="55">
        <f t="shared" si="135"/>
        <v>0</v>
      </c>
      <c r="I631" s="133"/>
      <c r="J631" s="36" t="s">
        <v>7</v>
      </c>
      <c r="K631" s="169">
        <v>0</v>
      </c>
      <c r="L631" s="11">
        <f t="shared" si="136"/>
        <v>0</v>
      </c>
      <c r="O631" s="36" t="s">
        <v>7</v>
      </c>
      <c r="P631" s="169">
        <v>207</v>
      </c>
      <c r="Q631" s="11">
        <f t="shared" si="137"/>
        <v>78608958.149380505</v>
      </c>
      <c r="S631" s="36" t="s">
        <v>7</v>
      </c>
      <c r="T631" s="169">
        <v>207</v>
      </c>
      <c r="U631" s="11">
        <f t="shared" si="138"/>
        <v>78608958.149380505</v>
      </c>
    </row>
    <row r="632" spans="1:21" ht="27.6" x14ac:dyDescent="0.25">
      <c r="A632" s="131"/>
      <c r="B632" s="132"/>
      <c r="C632" s="223" t="s">
        <v>690</v>
      </c>
      <c r="D632" s="8" t="s">
        <v>691</v>
      </c>
      <c r="E632" s="9" t="s">
        <v>7</v>
      </c>
      <c r="F632" s="53">
        <v>0</v>
      </c>
      <c r="G632" s="54">
        <v>158130.12692100005</v>
      </c>
      <c r="H632" s="55">
        <f t="shared" si="135"/>
        <v>0</v>
      </c>
      <c r="I632" s="133"/>
      <c r="J632" s="36" t="s">
        <v>7</v>
      </c>
      <c r="K632" s="169">
        <v>0</v>
      </c>
      <c r="L632" s="11">
        <f t="shared" si="136"/>
        <v>0</v>
      </c>
      <c r="O632" s="36" t="s">
        <v>7</v>
      </c>
      <c r="P632" s="169">
        <v>369</v>
      </c>
      <c r="Q632" s="11">
        <f t="shared" si="137"/>
        <v>58350016.83384902</v>
      </c>
      <c r="S632" s="36" t="s">
        <v>7</v>
      </c>
      <c r="T632" s="169">
        <v>369</v>
      </c>
      <c r="U632" s="11">
        <f t="shared" si="138"/>
        <v>58350016.83384902</v>
      </c>
    </row>
    <row r="633" spans="1:21" ht="27.6" x14ac:dyDescent="0.25">
      <c r="A633" s="131"/>
      <c r="B633" s="132"/>
      <c r="C633" s="223" t="s">
        <v>692</v>
      </c>
      <c r="D633" s="8" t="s">
        <v>693</v>
      </c>
      <c r="E633" s="9" t="s">
        <v>7</v>
      </c>
      <c r="F633" s="53">
        <v>0</v>
      </c>
      <c r="G633" s="54">
        <v>60063.028551000018</v>
      </c>
      <c r="H633" s="55">
        <f t="shared" si="135"/>
        <v>0</v>
      </c>
      <c r="I633" s="133"/>
      <c r="J633" s="36" t="s">
        <v>7</v>
      </c>
      <c r="K633" s="169">
        <v>0</v>
      </c>
      <c r="L633" s="11">
        <f t="shared" si="136"/>
        <v>0</v>
      </c>
      <c r="O633" s="36" t="s">
        <v>7</v>
      </c>
      <c r="P633" s="169">
        <v>1083</v>
      </c>
      <c r="Q633" s="11">
        <f t="shared" si="137"/>
        <v>65048259.92073302</v>
      </c>
      <c r="S633" s="36" t="s">
        <v>7</v>
      </c>
      <c r="T633" s="169">
        <v>1083</v>
      </c>
      <c r="U633" s="11">
        <f t="shared" si="138"/>
        <v>65048259.92073302</v>
      </c>
    </row>
    <row r="634" spans="1:21" ht="27.6" x14ac:dyDescent="0.25">
      <c r="A634" s="131"/>
      <c r="B634" s="132"/>
      <c r="C634" s="223" t="s">
        <v>694</v>
      </c>
      <c r="D634" s="8" t="s">
        <v>695</v>
      </c>
      <c r="E634" s="9" t="s">
        <v>7</v>
      </c>
      <c r="F634" s="53">
        <v>0</v>
      </c>
      <c r="G634" s="54">
        <v>47678.190189000015</v>
      </c>
      <c r="H634" s="55">
        <f t="shared" si="135"/>
        <v>0</v>
      </c>
      <c r="I634" s="133"/>
      <c r="J634" s="36" t="s">
        <v>7</v>
      </c>
      <c r="K634" s="169">
        <v>0</v>
      </c>
      <c r="L634" s="11">
        <f t="shared" si="136"/>
        <v>0</v>
      </c>
      <c r="O634" s="36" t="s">
        <v>7</v>
      </c>
      <c r="P634" s="169">
        <v>346</v>
      </c>
      <c r="Q634" s="11">
        <f t="shared" si="137"/>
        <v>16496653.805394005</v>
      </c>
      <c r="S634" s="36" t="s">
        <v>7</v>
      </c>
      <c r="T634" s="169">
        <v>346</v>
      </c>
      <c r="U634" s="11">
        <f t="shared" si="138"/>
        <v>16496653.805394005</v>
      </c>
    </row>
    <row r="635" spans="1:21" ht="27.6" x14ac:dyDescent="0.25">
      <c r="A635" s="131"/>
      <c r="B635" s="132"/>
      <c r="C635" s="223" t="s">
        <v>696</v>
      </c>
      <c r="D635" s="8" t="s">
        <v>697</v>
      </c>
      <c r="E635" s="9" t="s">
        <v>7</v>
      </c>
      <c r="F635" s="53">
        <v>0</v>
      </c>
      <c r="G635" s="54">
        <v>74593.851990000025</v>
      </c>
      <c r="H635" s="55">
        <f t="shared" si="135"/>
        <v>0</v>
      </c>
      <c r="I635" s="133"/>
      <c r="J635" s="36" t="s">
        <v>7</v>
      </c>
      <c r="K635" s="169">
        <v>0</v>
      </c>
      <c r="L635" s="11">
        <f t="shared" si="136"/>
        <v>0</v>
      </c>
      <c r="O635" s="36" t="s">
        <v>7</v>
      </c>
      <c r="P635" s="169">
        <v>826</v>
      </c>
      <c r="Q635" s="11">
        <f t="shared" si="137"/>
        <v>61614521.743740022</v>
      </c>
      <c r="S635" s="36" t="s">
        <v>7</v>
      </c>
      <c r="T635" s="169">
        <v>826</v>
      </c>
      <c r="U635" s="11">
        <f t="shared" si="138"/>
        <v>61614521.743740022</v>
      </c>
    </row>
    <row r="636" spans="1:21" ht="27.6" x14ac:dyDescent="0.25">
      <c r="A636" s="131"/>
      <c r="B636" s="132"/>
      <c r="C636" s="223" t="s">
        <v>698</v>
      </c>
      <c r="D636" s="8" t="s">
        <v>699</v>
      </c>
      <c r="E636" s="9" t="s">
        <v>7</v>
      </c>
      <c r="F636" s="53">
        <v>0</v>
      </c>
      <c r="G636" s="54">
        <v>85927.796058000022</v>
      </c>
      <c r="H636" s="55">
        <f t="shared" si="135"/>
        <v>0</v>
      </c>
      <c r="I636" s="133"/>
      <c r="J636" s="36" t="s">
        <v>7</v>
      </c>
      <c r="K636" s="169">
        <v>0</v>
      </c>
      <c r="L636" s="11">
        <f t="shared" si="136"/>
        <v>0</v>
      </c>
      <c r="O636" s="36" t="s">
        <v>7</v>
      </c>
      <c r="P636" s="169">
        <v>56</v>
      </c>
      <c r="Q636" s="11">
        <f t="shared" si="137"/>
        <v>4811956.5792480009</v>
      </c>
      <c r="S636" s="36" t="s">
        <v>7</v>
      </c>
      <c r="T636" s="169">
        <v>56</v>
      </c>
      <c r="U636" s="11">
        <f t="shared" si="138"/>
        <v>4811956.5792480009</v>
      </c>
    </row>
    <row r="637" spans="1:21" ht="16.2" thickBot="1" x14ac:dyDescent="0.3">
      <c r="A637" s="131"/>
      <c r="B637" s="132"/>
      <c r="C637" s="223" t="s">
        <v>700</v>
      </c>
      <c r="D637" s="8" t="s">
        <v>701</v>
      </c>
      <c r="E637" s="9" t="s">
        <v>702</v>
      </c>
      <c r="F637" s="53">
        <v>0</v>
      </c>
      <c r="G637" s="54">
        <v>10091644.601583004</v>
      </c>
      <c r="H637" s="55">
        <f t="shared" si="135"/>
        <v>0</v>
      </c>
      <c r="I637" s="133"/>
      <c r="J637" s="36" t="s">
        <v>702</v>
      </c>
      <c r="K637" s="169">
        <v>0</v>
      </c>
      <c r="L637" s="11">
        <f t="shared" si="136"/>
        <v>0</v>
      </c>
      <c r="O637" s="36" t="s">
        <v>702</v>
      </c>
      <c r="P637" s="169">
        <v>1</v>
      </c>
      <c r="Q637" s="11">
        <f t="shared" si="137"/>
        <v>10091644.601583004</v>
      </c>
      <c r="S637" s="36" t="s">
        <v>702</v>
      </c>
      <c r="T637" s="169">
        <v>1</v>
      </c>
      <c r="U637" s="11">
        <f t="shared" si="138"/>
        <v>10091644.601583004</v>
      </c>
    </row>
    <row r="638" spans="1:21" ht="16.2" hidden="1" thickBot="1" x14ac:dyDescent="0.3">
      <c r="A638" s="131"/>
      <c r="B638" s="132"/>
      <c r="C638" s="248"/>
      <c r="D638" s="249"/>
      <c r="E638" s="250"/>
      <c r="F638" s="53"/>
      <c r="G638" s="54"/>
      <c r="H638" s="55"/>
      <c r="I638" s="133"/>
      <c r="J638" s="36"/>
      <c r="K638" s="169"/>
      <c r="L638" s="11"/>
      <c r="O638" s="36"/>
      <c r="P638" s="53"/>
      <c r="Q638" s="11"/>
      <c r="S638" s="36"/>
      <c r="T638" s="169"/>
      <c r="U638" s="11"/>
    </row>
    <row r="639" spans="1:21" ht="16.2" hidden="1" thickBot="1" x14ac:dyDescent="0.3">
      <c r="A639" s="131"/>
      <c r="B639" s="132"/>
      <c r="C639" s="248"/>
      <c r="D639" s="251"/>
      <c r="E639" s="252"/>
      <c r="F639" s="53"/>
      <c r="G639" s="54"/>
      <c r="H639" s="55"/>
      <c r="I639" s="133"/>
      <c r="J639" s="36"/>
      <c r="K639" s="169"/>
      <c r="L639" s="11"/>
      <c r="O639" s="36"/>
      <c r="P639" s="53"/>
      <c r="Q639" s="11"/>
      <c r="S639" s="36"/>
      <c r="T639" s="169"/>
      <c r="U639" s="11"/>
    </row>
    <row r="640" spans="1:21" ht="16.2" thickBot="1" x14ac:dyDescent="0.3">
      <c r="A640" s="131"/>
      <c r="B640" s="132"/>
      <c r="C640" s="42" t="s">
        <v>34</v>
      </c>
      <c r="D640" s="56"/>
      <c r="E640" s="56"/>
      <c r="F640" s="57"/>
      <c r="G640" s="70"/>
      <c r="H640" s="83">
        <f>SUM(H629:H639)</f>
        <v>0</v>
      </c>
      <c r="I640" s="133"/>
      <c r="J640" s="36"/>
      <c r="K640" s="169"/>
      <c r="L640" s="83">
        <f>SUM(L629:L637)</f>
        <v>0</v>
      </c>
      <c r="O640" s="36"/>
      <c r="P640" s="169"/>
      <c r="Q640" s="83">
        <f>SUM(Q629:Q639)</f>
        <v>373686458.47524756</v>
      </c>
      <c r="S640" s="36"/>
      <c r="T640" s="169"/>
      <c r="U640" s="83">
        <f>SUM(U629:U639)</f>
        <v>373686458.47524756</v>
      </c>
    </row>
    <row r="641" spans="1:21" ht="16.2" thickBot="1" x14ac:dyDescent="0.3">
      <c r="A641" s="131"/>
      <c r="B641" s="132"/>
      <c r="C641" s="73" t="s">
        <v>703</v>
      </c>
      <c r="D641" s="65"/>
      <c r="E641" s="65"/>
      <c r="F641" s="71"/>
      <c r="G641" s="72"/>
      <c r="H641" s="217"/>
      <c r="I641" s="133"/>
      <c r="J641" s="4"/>
      <c r="K641" s="168"/>
      <c r="L641" s="6"/>
      <c r="O641" s="4"/>
      <c r="P641" s="168"/>
      <c r="Q641" s="6"/>
      <c r="S641" s="4"/>
      <c r="T641" s="168"/>
      <c r="U641" s="6"/>
    </row>
    <row r="642" spans="1:21" ht="28.2" customHeight="1" x14ac:dyDescent="0.25">
      <c r="A642" s="131"/>
      <c r="B642" s="132"/>
      <c r="C642" s="223" t="s">
        <v>704</v>
      </c>
      <c r="D642" s="8" t="s">
        <v>706</v>
      </c>
      <c r="E642" s="9" t="s">
        <v>20</v>
      </c>
      <c r="F642" s="53">
        <v>0</v>
      </c>
      <c r="G642" s="54">
        <v>2385932.7265020008</v>
      </c>
      <c r="H642" s="55">
        <f t="shared" ref="H642:H653" si="139">+F642*G642</f>
        <v>0</v>
      </c>
      <c r="I642" s="133"/>
      <c r="J642" s="36" t="s">
        <v>20</v>
      </c>
      <c r="K642" s="169">
        <v>0</v>
      </c>
      <c r="L642" s="11">
        <f t="shared" ref="L642:L653" si="140">+K642*G642</f>
        <v>0</v>
      </c>
      <c r="O642" s="36" t="s">
        <v>20</v>
      </c>
      <c r="P642" s="169">
        <v>4</v>
      </c>
      <c r="Q642" s="11">
        <f t="shared" ref="Q642:Q653" si="141">+P642*G642</f>
        <v>9543730.9060080033</v>
      </c>
      <c r="S642" s="36" t="s">
        <v>20</v>
      </c>
      <c r="T642" s="169">
        <v>4</v>
      </c>
      <c r="U642" s="11">
        <f t="shared" ref="U642:U653" si="142">+T642*G642</f>
        <v>9543730.9060080033</v>
      </c>
    </row>
    <row r="643" spans="1:21" ht="15.6" x14ac:dyDescent="0.25">
      <c r="A643" s="131"/>
      <c r="B643" s="132"/>
      <c r="C643" s="223" t="s">
        <v>705</v>
      </c>
      <c r="D643" s="8" t="s">
        <v>708</v>
      </c>
      <c r="E643" s="9" t="s">
        <v>702</v>
      </c>
      <c r="F643" s="53">
        <v>0</v>
      </c>
      <c r="G643" s="54">
        <v>13761387.119115004</v>
      </c>
      <c r="H643" s="55">
        <f t="shared" si="139"/>
        <v>0</v>
      </c>
      <c r="I643" s="133"/>
      <c r="J643" s="36" t="s">
        <v>702</v>
      </c>
      <c r="K643" s="169">
        <v>0</v>
      </c>
      <c r="L643" s="11">
        <f t="shared" si="140"/>
        <v>0</v>
      </c>
      <c r="O643" s="36" t="s">
        <v>702</v>
      </c>
      <c r="P643" s="169">
        <v>1</v>
      </c>
      <c r="Q643" s="11">
        <f t="shared" si="141"/>
        <v>13761387.119115004</v>
      </c>
      <c r="S643" s="36" t="s">
        <v>702</v>
      </c>
      <c r="T643" s="169">
        <v>1</v>
      </c>
      <c r="U643" s="11">
        <f t="shared" si="142"/>
        <v>13761387.119115004</v>
      </c>
    </row>
    <row r="644" spans="1:21" s="146" customFormat="1" ht="27.6" x14ac:dyDescent="0.25">
      <c r="A644" s="143"/>
      <c r="B644" s="144"/>
      <c r="C644" s="223" t="s">
        <v>707</v>
      </c>
      <c r="D644" s="8" t="s">
        <v>710</v>
      </c>
      <c r="E644" s="9" t="s">
        <v>7</v>
      </c>
      <c r="F644" s="53">
        <v>0</v>
      </c>
      <c r="G644" s="54">
        <v>304263.36243900005</v>
      </c>
      <c r="H644" s="55">
        <f t="shared" si="139"/>
        <v>0</v>
      </c>
      <c r="I644" s="145"/>
      <c r="J644" s="36" t="s">
        <v>7</v>
      </c>
      <c r="K644" s="169">
        <v>0</v>
      </c>
      <c r="L644" s="11">
        <f t="shared" si="140"/>
        <v>0</v>
      </c>
      <c r="M644" s="128"/>
      <c r="O644" s="36" t="s">
        <v>7</v>
      </c>
      <c r="P644" s="169">
        <v>6</v>
      </c>
      <c r="Q644" s="11">
        <f t="shared" si="141"/>
        <v>1825580.1746340003</v>
      </c>
      <c r="S644" s="36" t="s">
        <v>7</v>
      </c>
      <c r="T644" s="169">
        <v>6</v>
      </c>
      <c r="U644" s="11">
        <f t="shared" si="142"/>
        <v>1825580.1746340003</v>
      </c>
    </row>
    <row r="645" spans="1:21" s="146" customFormat="1" ht="41.4" x14ac:dyDescent="0.25">
      <c r="A645" s="143"/>
      <c r="B645" s="144"/>
      <c r="C645" s="223" t="s">
        <v>709</v>
      </c>
      <c r="D645" s="8" t="s">
        <v>712</v>
      </c>
      <c r="E645" s="9" t="s">
        <v>7</v>
      </c>
      <c r="F645" s="53">
        <v>0</v>
      </c>
      <c r="G645" s="54">
        <v>2956597.7924700002</v>
      </c>
      <c r="H645" s="55">
        <f t="shared" si="139"/>
        <v>0</v>
      </c>
      <c r="I645" s="145"/>
      <c r="J645" s="36" t="s">
        <v>7</v>
      </c>
      <c r="K645" s="169">
        <v>0</v>
      </c>
      <c r="L645" s="11">
        <f t="shared" si="140"/>
        <v>0</v>
      </c>
      <c r="M645" s="128"/>
      <c r="O645" s="36" t="s">
        <v>7</v>
      </c>
      <c r="P645" s="169">
        <v>8</v>
      </c>
      <c r="Q645" s="11">
        <f t="shared" si="141"/>
        <v>23652782.339760002</v>
      </c>
      <c r="S645" s="36" t="s">
        <v>7</v>
      </c>
      <c r="T645" s="169">
        <v>8</v>
      </c>
      <c r="U645" s="11">
        <f t="shared" si="142"/>
        <v>23652782.339760002</v>
      </c>
    </row>
    <row r="646" spans="1:21" s="146" customFormat="1" ht="27.6" x14ac:dyDescent="0.25">
      <c r="A646" s="143"/>
      <c r="B646" s="144"/>
      <c r="C646" s="223" t="s">
        <v>711</v>
      </c>
      <c r="D646" s="8" t="s">
        <v>714</v>
      </c>
      <c r="E646" s="9" t="s">
        <v>20</v>
      </c>
      <c r="F646" s="53">
        <v>0</v>
      </c>
      <c r="G646" s="54">
        <v>72380906.776804507</v>
      </c>
      <c r="H646" s="55">
        <f t="shared" si="139"/>
        <v>0</v>
      </c>
      <c r="I646" s="145"/>
      <c r="J646" s="36" t="s">
        <v>20</v>
      </c>
      <c r="K646" s="169">
        <v>0</v>
      </c>
      <c r="L646" s="11">
        <f t="shared" si="140"/>
        <v>0</v>
      </c>
      <c r="M646" s="128"/>
      <c r="O646" s="36" t="s">
        <v>20</v>
      </c>
      <c r="P646" s="169">
        <v>1</v>
      </c>
      <c r="Q646" s="11">
        <f t="shared" si="141"/>
        <v>72380906.776804507</v>
      </c>
      <c r="S646" s="36" t="s">
        <v>20</v>
      </c>
      <c r="T646" s="169">
        <v>1</v>
      </c>
      <c r="U646" s="11">
        <f t="shared" si="142"/>
        <v>72380906.776804507</v>
      </c>
    </row>
    <row r="647" spans="1:21" s="146" customFormat="1" ht="27.6" x14ac:dyDescent="0.25">
      <c r="A647" s="143"/>
      <c r="B647" s="144"/>
      <c r="C647" s="223" t="s">
        <v>713</v>
      </c>
      <c r="D647" s="8" t="s">
        <v>716</v>
      </c>
      <c r="E647" s="9" t="s">
        <v>20</v>
      </c>
      <c r="F647" s="53">
        <v>0</v>
      </c>
      <c r="G647" s="54">
        <v>48755847.912450016</v>
      </c>
      <c r="H647" s="55">
        <f t="shared" si="139"/>
        <v>0</v>
      </c>
      <c r="I647" s="145"/>
      <c r="J647" s="36" t="s">
        <v>20</v>
      </c>
      <c r="K647" s="169">
        <v>0</v>
      </c>
      <c r="L647" s="11">
        <f t="shared" si="140"/>
        <v>0</v>
      </c>
      <c r="M647" s="128"/>
      <c r="O647" s="36" t="s">
        <v>20</v>
      </c>
      <c r="P647" s="169">
        <v>1</v>
      </c>
      <c r="Q647" s="11">
        <f t="shared" si="141"/>
        <v>48755847.912450016</v>
      </c>
      <c r="S647" s="36" t="s">
        <v>20</v>
      </c>
      <c r="T647" s="169">
        <v>1</v>
      </c>
      <c r="U647" s="11">
        <f t="shared" si="142"/>
        <v>48755847.912450016</v>
      </c>
    </row>
    <row r="648" spans="1:21" s="146" customFormat="1" ht="27.6" x14ac:dyDescent="0.25">
      <c r="A648" s="143"/>
      <c r="B648" s="144"/>
      <c r="C648" s="223" t="s">
        <v>715</v>
      </c>
      <c r="D648" s="8" t="s">
        <v>718</v>
      </c>
      <c r="E648" s="9" t="s">
        <v>20</v>
      </c>
      <c r="F648" s="53">
        <v>0</v>
      </c>
      <c r="G648" s="54">
        <v>19150112.790534001</v>
      </c>
      <c r="H648" s="55">
        <f t="shared" si="139"/>
        <v>0</v>
      </c>
      <c r="I648" s="145"/>
      <c r="J648" s="36" t="s">
        <v>20</v>
      </c>
      <c r="K648" s="169">
        <v>0</v>
      </c>
      <c r="L648" s="11">
        <f t="shared" si="140"/>
        <v>0</v>
      </c>
      <c r="M648" s="128"/>
      <c r="O648" s="36" t="s">
        <v>20</v>
      </c>
      <c r="P648" s="169">
        <v>1</v>
      </c>
      <c r="Q648" s="11">
        <f t="shared" si="141"/>
        <v>19150112.790534001</v>
      </c>
      <c r="S648" s="36" t="s">
        <v>20</v>
      </c>
      <c r="T648" s="169">
        <v>1</v>
      </c>
      <c r="U648" s="11">
        <f t="shared" si="142"/>
        <v>19150112.790534001</v>
      </c>
    </row>
    <row r="649" spans="1:21" s="146" customFormat="1" ht="27.6" x14ac:dyDescent="0.25">
      <c r="A649" s="143"/>
      <c r="B649" s="144"/>
      <c r="C649" s="223" t="s">
        <v>717</v>
      </c>
      <c r="D649" s="8" t="s">
        <v>720</v>
      </c>
      <c r="E649" s="9" t="s">
        <v>20</v>
      </c>
      <c r="F649" s="53">
        <v>0</v>
      </c>
      <c r="G649" s="54">
        <v>397324230.746508</v>
      </c>
      <c r="H649" s="55">
        <f t="shared" si="139"/>
        <v>0</v>
      </c>
      <c r="I649" s="145"/>
      <c r="J649" s="36" t="s">
        <v>20</v>
      </c>
      <c r="K649" s="169">
        <v>0</v>
      </c>
      <c r="L649" s="11">
        <f t="shared" si="140"/>
        <v>0</v>
      </c>
      <c r="M649" s="128"/>
      <c r="O649" s="36" t="s">
        <v>20</v>
      </c>
      <c r="P649" s="169">
        <v>1</v>
      </c>
      <c r="Q649" s="11">
        <f t="shared" si="141"/>
        <v>397324230.746508</v>
      </c>
      <c r="S649" s="36" t="s">
        <v>20</v>
      </c>
      <c r="T649" s="169">
        <v>1</v>
      </c>
      <c r="U649" s="11">
        <f t="shared" si="142"/>
        <v>397324230.746508</v>
      </c>
    </row>
    <row r="650" spans="1:21" s="146" customFormat="1" ht="41.4" x14ac:dyDescent="0.25">
      <c r="A650" s="143"/>
      <c r="B650" s="144"/>
      <c r="C650" s="223" t="s">
        <v>719</v>
      </c>
      <c r="D650" s="8" t="s">
        <v>722</v>
      </c>
      <c r="E650" s="9" t="s">
        <v>7</v>
      </c>
      <c r="F650" s="53">
        <v>0</v>
      </c>
      <c r="G650" s="54">
        <v>2956597.7924700002</v>
      </c>
      <c r="H650" s="55">
        <f t="shared" si="139"/>
        <v>0</v>
      </c>
      <c r="I650" s="145"/>
      <c r="J650" s="36" t="s">
        <v>7</v>
      </c>
      <c r="K650" s="169">
        <v>0</v>
      </c>
      <c r="L650" s="11">
        <f t="shared" si="140"/>
        <v>0</v>
      </c>
      <c r="M650" s="128"/>
      <c r="O650" s="36" t="s">
        <v>7</v>
      </c>
      <c r="P650" s="169">
        <v>10</v>
      </c>
      <c r="Q650" s="11">
        <f t="shared" si="141"/>
        <v>29565977.924700003</v>
      </c>
      <c r="S650" s="36" t="s">
        <v>7</v>
      </c>
      <c r="T650" s="169">
        <v>10</v>
      </c>
      <c r="U650" s="11">
        <f t="shared" si="142"/>
        <v>29565977.924700003</v>
      </c>
    </row>
    <row r="651" spans="1:21" s="146" customFormat="1" ht="27.6" x14ac:dyDescent="0.25">
      <c r="A651" s="143"/>
      <c r="B651" s="144"/>
      <c r="C651" s="223" t="s">
        <v>721</v>
      </c>
      <c r="D651" s="8" t="s">
        <v>724</v>
      </c>
      <c r="E651" s="9" t="s">
        <v>20</v>
      </c>
      <c r="F651" s="53">
        <v>0</v>
      </c>
      <c r="G651" s="54">
        <v>19308643.141216505</v>
      </c>
      <c r="H651" s="55">
        <f t="shared" si="139"/>
        <v>0</v>
      </c>
      <c r="I651" s="145"/>
      <c r="J651" s="36" t="s">
        <v>20</v>
      </c>
      <c r="K651" s="169">
        <v>0</v>
      </c>
      <c r="L651" s="11">
        <f t="shared" si="140"/>
        <v>0</v>
      </c>
      <c r="M651" s="128"/>
      <c r="O651" s="36" t="s">
        <v>20</v>
      </c>
      <c r="P651" s="169">
        <v>1</v>
      </c>
      <c r="Q651" s="11">
        <f t="shared" si="141"/>
        <v>19308643.141216505</v>
      </c>
      <c r="S651" s="36" t="s">
        <v>20</v>
      </c>
      <c r="T651" s="169">
        <v>1</v>
      </c>
      <c r="U651" s="11">
        <f t="shared" si="142"/>
        <v>19308643.141216505</v>
      </c>
    </row>
    <row r="652" spans="1:21" s="146" customFormat="1" ht="41.4" x14ac:dyDescent="0.25">
      <c r="A652" s="143"/>
      <c r="B652" s="144"/>
      <c r="C652" s="223" t="s">
        <v>723</v>
      </c>
      <c r="D652" s="8" t="s">
        <v>726</v>
      </c>
      <c r="E652" s="9" t="s">
        <v>7</v>
      </c>
      <c r="F652" s="53">
        <v>0</v>
      </c>
      <c r="G652" s="54">
        <v>699163.90237500018</v>
      </c>
      <c r="H652" s="55">
        <f t="shared" si="139"/>
        <v>0</v>
      </c>
      <c r="I652" s="145"/>
      <c r="J652" s="36" t="s">
        <v>7</v>
      </c>
      <c r="K652" s="169">
        <v>0</v>
      </c>
      <c r="L652" s="11">
        <f t="shared" si="140"/>
        <v>0</v>
      </c>
      <c r="M652" s="128"/>
      <c r="O652" s="36" t="s">
        <v>7</v>
      </c>
      <c r="P652" s="169">
        <v>5</v>
      </c>
      <c r="Q652" s="11">
        <f t="shared" si="141"/>
        <v>3495819.5118750008</v>
      </c>
      <c r="S652" s="36" t="s">
        <v>7</v>
      </c>
      <c r="T652" s="169">
        <v>5</v>
      </c>
      <c r="U652" s="11">
        <f t="shared" si="142"/>
        <v>3495819.5118750008</v>
      </c>
    </row>
    <row r="653" spans="1:21" s="146" customFormat="1" ht="42" thickBot="1" x14ac:dyDescent="0.3">
      <c r="A653" s="143"/>
      <c r="B653" s="144"/>
      <c r="C653" s="223" t="s">
        <v>725</v>
      </c>
      <c r="D653" s="8" t="s">
        <v>728</v>
      </c>
      <c r="E653" s="9" t="s">
        <v>7</v>
      </c>
      <c r="F653" s="53">
        <v>0</v>
      </c>
      <c r="G653" s="54">
        <v>699163.90237500018</v>
      </c>
      <c r="H653" s="55">
        <f t="shared" si="139"/>
        <v>0</v>
      </c>
      <c r="I653" s="145"/>
      <c r="J653" s="36" t="s">
        <v>7</v>
      </c>
      <c r="K653" s="169">
        <v>0</v>
      </c>
      <c r="L653" s="11">
        <f t="shared" si="140"/>
        <v>0</v>
      </c>
      <c r="M653" s="128"/>
      <c r="O653" s="36" t="s">
        <v>7</v>
      </c>
      <c r="P653" s="169">
        <v>5</v>
      </c>
      <c r="Q653" s="11">
        <f t="shared" si="141"/>
        <v>3495819.5118750008</v>
      </c>
      <c r="S653" s="36" t="s">
        <v>7</v>
      </c>
      <c r="T653" s="169">
        <v>5</v>
      </c>
      <c r="U653" s="11">
        <f t="shared" si="142"/>
        <v>3495819.5118750008</v>
      </c>
    </row>
    <row r="654" spans="1:21" s="146" customFormat="1" ht="16.2" thickBot="1" x14ac:dyDescent="0.3">
      <c r="A654" s="143"/>
      <c r="B654" s="144"/>
      <c r="C654" s="42" t="s">
        <v>34</v>
      </c>
      <c r="D654" s="56"/>
      <c r="E654" s="56"/>
      <c r="F654" s="57"/>
      <c r="G654" s="70"/>
      <c r="H654" s="83">
        <f>SUM(H642:H653)</f>
        <v>0</v>
      </c>
      <c r="I654" s="145"/>
      <c r="J654" s="36"/>
      <c r="K654" s="169"/>
      <c r="L654" s="83">
        <f>SUM(L642:L653)</f>
        <v>0</v>
      </c>
      <c r="M654" s="128"/>
      <c r="O654" s="36"/>
      <c r="P654" s="169"/>
      <c r="Q654" s="83">
        <f>SUM(Q642:Q653)</f>
        <v>642260838.85548019</v>
      </c>
      <c r="S654" s="36"/>
      <c r="T654" s="169"/>
      <c r="U654" s="83">
        <f>SUM(U642:U653)</f>
        <v>642260838.85548019</v>
      </c>
    </row>
    <row r="655" spans="1:21" s="146" customFormat="1" ht="16.2" thickBot="1" x14ac:dyDescent="0.3">
      <c r="A655" s="143"/>
      <c r="B655" s="144"/>
      <c r="C655" s="38" t="s">
        <v>729</v>
      </c>
      <c r="D655" s="39"/>
      <c r="E655" s="39"/>
      <c r="F655" s="40"/>
      <c r="G655" s="61"/>
      <c r="H655" s="62"/>
      <c r="I655" s="145"/>
      <c r="J655" s="4"/>
      <c r="K655" s="168"/>
      <c r="L655" s="6"/>
      <c r="M655" s="128"/>
      <c r="O655" s="4"/>
      <c r="P655" s="168"/>
      <c r="Q655" s="6"/>
      <c r="S655" s="4"/>
      <c r="T655" s="168"/>
      <c r="U655" s="6"/>
    </row>
    <row r="656" spans="1:21" s="146" customFormat="1" ht="15.6" x14ac:dyDescent="0.25">
      <c r="A656" s="143"/>
      <c r="B656" s="144"/>
      <c r="C656" s="223" t="s">
        <v>727</v>
      </c>
      <c r="D656" s="8" t="s">
        <v>731</v>
      </c>
      <c r="E656" s="9" t="s">
        <v>20</v>
      </c>
      <c r="F656" s="53">
        <v>0</v>
      </c>
      <c r="G656" s="54">
        <v>7944962.6206449997</v>
      </c>
      <c r="H656" s="55">
        <f t="shared" ref="H656:H666" si="143">+F656*G656</f>
        <v>0</v>
      </c>
      <c r="I656" s="145"/>
      <c r="J656" s="36" t="s">
        <v>20</v>
      </c>
      <c r="K656" s="169">
        <v>0</v>
      </c>
      <c r="L656" s="11">
        <f t="shared" ref="L656:L666" si="144">+K656*G656</f>
        <v>0</v>
      </c>
      <c r="M656" s="128"/>
      <c r="O656" s="36" t="s">
        <v>20</v>
      </c>
      <c r="P656" s="169">
        <v>7</v>
      </c>
      <c r="Q656" s="11">
        <f t="shared" ref="Q656:Q666" si="145">+P656*G656</f>
        <v>55614738.344514996</v>
      </c>
      <c r="S656" s="36" t="s">
        <v>20</v>
      </c>
      <c r="T656" s="169">
        <v>7</v>
      </c>
      <c r="U656" s="11">
        <f t="shared" ref="U656:U666" si="146">+T656*G656</f>
        <v>55614738.344514996</v>
      </c>
    </row>
    <row r="657" spans="1:21" s="146" customFormat="1" ht="15.6" x14ac:dyDescent="0.25">
      <c r="A657" s="143"/>
      <c r="B657" s="144"/>
      <c r="C657" s="223" t="s">
        <v>730</v>
      </c>
      <c r="D657" s="8" t="s">
        <v>733</v>
      </c>
      <c r="E657" s="9" t="s">
        <v>7</v>
      </c>
      <c r="F657" s="53">
        <v>0</v>
      </c>
      <c r="G657" s="54">
        <v>19387.526508000003</v>
      </c>
      <c r="H657" s="55">
        <f t="shared" si="143"/>
        <v>0</v>
      </c>
      <c r="I657" s="145"/>
      <c r="J657" s="36" t="s">
        <v>7</v>
      </c>
      <c r="K657" s="169">
        <v>0</v>
      </c>
      <c r="L657" s="11">
        <f t="shared" si="144"/>
        <v>0</v>
      </c>
      <c r="M657" s="128"/>
      <c r="O657" s="36" t="s">
        <v>7</v>
      </c>
      <c r="P657" s="169">
        <v>144</v>
      </c>
      <c r="Q657" s="11">
        <f t="shared" si="145"/>
        <v>2791803.8171520005</v>
      </c>
      <c r="S657" s="36" t="s">
        <v>7</v>
      </c>
      <c r="T657" s="169">
        <v>144</v>
      </c>
      <c r="U657" s="11">
        <f t="shared" si="146"/>
        <v>2791803.8171520005</v>
      </c>
    </row>
    <row r="658" spans="1:21" s="146" customFormat="1" ht="15.6" x14ac:dyDescent="0.25">
      <c r="A658" s="143"/>
      <c r="B658" s="144"/>
      <c r="C658" s="223" t="s">
        <v>732</v>
      </c>
      <c r="D658" s="8" t="s">
        <v>735</v>
      </c>
      <c r="E658" s="9" t="s">
        <v>7</v>
      </c>
      <c r="F658" s="53">
        <v>0</v>
      </c>
      <c r="G658" s="54">
        <v>23966.773840500005</v>
      </c>
      <c r="H658" s="55">
        <f t="shared" si="143"/>
        <v>0</v>
      </c>
      <c r="I658" s="145"/>
      <c r="J658" s="36" t="s">
        <v>7</v>
      </c>
      <c r="K658" s="169">
        <v>0</v>
      </c>
      <c r="L658" s="11">
        <f t="shared" si="144"/>
        <v>0</v>
      </c>
      <c r="M658" s="128"/>
      <c r="O658" s="36" t="s">
        <v>7</v>
      </c>
      <c r="P658" s="169">
        <v>221</v>
      </c>
      <c r="Q658" s="11">
        <f t="shared" si="145"/>
        <v>5296657.0187505009</v>
      </c>
      <c r="S658" s="36" t="s">
        <v>7</v>
      </c>
      <c r="T658" s="169">
        <v>221</v>
      </c>
      <c r="U658" s="11">
        <f t="shared" si="146"/>
        <v>5296657.0187505009</v>
      </c>
    </row>
    <row r="659" spans="1:21" s="146" customFormat="1" ht="15.6" x14ac:dyDescent="0.25">
      <c r="A659" s="143"/>
      <c r="B659" s="144"/>
      <c r="C659" s="223" t="s">
        <v>734</v>
      </c>
      <c r="D659" s="8" t="s">
        <v>737</v>
      </c>
      <c r="E659" s="9" t="s">
        <v>20</v>
      </c>
      <c r="F659" s="53">
        <v>0</v>
      </c>
      <c r="G659" s="54">
        <v>1359476.6355585004</v>
      </c>
      <c r="H659" s="55">
        <f t="shared" si="143"/>
        <v>0</v>
      </c>
      <c r="I659" s="145"/>
      <c r="J659" s="36" t="s">
        <v>20</v>
      </c>
      <c r="K659" s="169">
        <v>0</v>
      </c>
      <c r="L659" s="11">
        <f t="shared" si="144"/>
        <v>0</v>
      </c>
      <c r="M659" s="128"/>
      <c r="O659" s="36" t="s">
        <v>20</v>
      </c>
      <c r="P659" s="169">
        <v>9</v>
      </c>
      <c r="Q659" s="11">
        <f t="shared" si="145"/>
        <v>12235289.720026504</v>
      </c>
      <c r="S659" s="36" t="s">
        <v>20</v>
      </c>
      <c r="T659" s="169">
        <v>9</v>
      </c>
      <c r="U659" s="11">
        <f t="shared" si="146"/>
        <v>12235289.720026504</v>
      </c>
    </row>
    <row r="660" spans="1:21" s="146" customFormat="1" ht="15.6" x14ac:dyDescent="0.25">
      <c r="A660" s="143"/>
      <c r="B660" s="144"/>
      <c r="C660" s="223" t="s">
        <v>736</v>
      </c>
      <c r="D660" s="8" t="s">
        <v>739</v>
      </c>
      <c r="E660" s="9" t="s">
        <v>20</v>
      </c>
      <c r="F660" s="53">
        <v>0</v>
      </c>
      <c r="G660" s="54">
        <v>85878.688848000034</v>
      </c>
      <c r="H660" s="55">
        <f t="shared" si="143"/>
        <v>0</v>
      </c>
      <c r="I660" s="145"/>
      <c r="J660" s="36" t="s">
        <v>20</v>
      </c>
      <c r="K660" s="169">
        <v>0</v>
      </c>
      <c r="L660" s="11">
        <f t="shared" si="144"/>
        <v>0</v>
      </c>
      <c r="M660" s="128"/>
      <c r="O660" s="36" t="s">
        <v>20</v>
      </c>
      <c r="P660" s="169">
        <v>205</v>
      </c>
      <c r="Q660" s="11">
        <f t="shared" si="145"/>
        <v>17605131.213840008</v>
      </c>
      <c r="S660" s="36" t="s">
        <v>20</v>
      </c>
      <c r="T660" s="169">
        <v>205</v>
      </c>
      <c r="U660" s="11">
        <f t="shared" si="146"/>
        <v>17605131.213840008</v>
      </c>
    </row>
    <row r="661" spans="1:21" s="146" customFormat="1" ht="15.6" x14ac:dyDescent="0.25">
      <c r="A661" s="143"/>
      <c r="B661" s="144"/>
      <c r="C661" s="223" t="s">
        <v>738</v>
      </c>
      <c r="D661" s="8" t="s">
        <v>741</v>
      </c>
      <c r="E661" s="9" t="s">
        <v>7</v>
      </c>
      <c r="F661" s="53">
        <v>0</v>
      </c>
      <c r="G661" s="54">
        <v>72334.920330000008</v>
      </c>
      <c r="H661" s="55">
        <f t="shared" si="143"/>
        <v>0</v>
      </c>
      <c r="I661" s="145"/>
      <c r="J661" s="36" t="s">
        <v>7</v>
      </c>
      <c r="K661" s="169">
        <v>0</v>
      </c>
      <c r="L661" s="11">
        <f t="shared" si="144"/>
        <v>0</v>
      </c>
      <c r="M661" s="128"/>
      <c r="O661" s="36" t="s">
        <v>7</v>
      </c>
      <c r="P661" s="169">
        <v>84</v>
      </c>
      <c r="Q661" s="11">
        <f t="shared" si="145"/>
        <v>6076133.3077200009</v>
      </c>
      <c r="S661" s="36" t="s">
        <v>7</v>
      </c>
      <c r="T661" s="169">
        <v>84</v>
      </c>
      <c r="U661" s="11">
        <f t="shared" si="146"/>
        <v>6076133.3077200009</v>
      </c>
    </row>
    <row r="662" spans="1:21" s="146" customFormat="1" ht="27.6" x14ac:dyDescent="0.25">
      <c r="A662" s="143"/>
      <c r="B662" s="144"/>
      <c r="C662" s="223" t="s">
        <v>740</v>
      </c>
      <c r="D662" s="8" t="s">
        <v>662</v>
      </c>
      <c r="E662" s="9" t="s">
        <v>20</v>
      </c>
      <c r="F662" s="53">
        <v>0</v>
      </c>
      <c r="G662" s="54">
        <v>320984.36744400009</v>
      </c>
      <c r="H662" s="55">
        <f t="shared" si="143"/>
        <v>0</v>
      </c>
      <c r="I662" s="145"/>
      <c r="J662" s="36" t="s">
        <v>20</v>
      </c>
      <c r="K662" s="169">
        <v>0</v>
      </c>
      <c r="L662" s="11">
        <f t="shared" si="144"/>
        <v>0</v>
      </c>
      <c r="M662" s="128"/>
      <c r="O662" s="36" t="s">
        <v>20</v>
      </c>
      <c r="P662" s="169">
        <v>2</v>
      </c>
      <c r="Q662" s="11">
        <f t="shared" si="145"/>
        <v>641968.73488800018</v>
      </c>
      <c r="S662" s="36" t="s">
        <v>20</v>
      </c>
      <c r="T662" s="169">
        <v>2</v>
      </c>
      <c r="U662" s="11">
        <f t="shared" si="146"/>
        <v>641968.73488800018</v>
      </c>
    </row>
    <row r="663" spans="1:21" s="146" customFormat="1" ht="15.6" x14ac:dyDescent="0.25">
      <c r="A663" s="143"/>
      <c r="B663" s="144"/>
      <c r="C663" s="223" t="s">
        <v>742</v>
      </c>
      <c r="D663" s="8" t="s">
        <v>744</v>
      </c>
      <c r="E663" s="9" t="s">
        <v>20</v>
      </c>
      <c r="F663" s="53">
        <v>0</v>
      </c>
      <c r="G663" s="54">
        <v>272262.64904250001</v>
      </c>
      <c r="H663" s="55">
        <f t="shared" si="143"/>
        <v>0</v>
      </c>
      <c r="I663" s="145"/>
      <c r="J663" s="36" t="s">
        <v>20</v>
      </c>
      <c r="K663" s="169">
        <v>0</v>
      </c>
      <c r="L663" s="11">
        <f t="shared" si="144"/>
        <v>0</v>
      </c>
      <c r="M663" s="128"/>
      <c r="O663" s="36" t="s">
        <v>20</v>
      </c>
      <c r="P663" s="169">
        <v>17</v>
      </c>
      <c r="Q663" s="11">
        <f t="shared" si="145"/>
        <v>4628465.0337225003</v>
      </c>
      <c r="S663" s="36" t="s">
        <v>20</v>
      </c>
      <c r="T663" s="169">
        <v>17</v>
      </c>
      <c r="U663" s="11">
        <f t="shared" si="146"/>
        <v>4628465.0337225003</v>
      </c>
    </row>
    <row r="664" spans="1:21" s="146" customFormat="1" ht="15.6" x14ac:dyDescent="0.25">
      <c r="A664" s="143"/>
      <c r="B664" s="144"/>
      <c r="C664" s="223" t="s">
        <v>743</v>
      </c>
      <c r="D664" s="8" t="s">
        <v>746</v>
      </c>
      <c r="E664" s="9" t="s">
        <v>20</v>
      </c>
      <c r="F664" s="53">
        <v>0</v>
      </c>
      <c r="G664" s="54">
        <v>704430.65064750018</v>
      </c>
      <c r="H664" s="55">
        <f t="shared" si="143"/>
        <v>0</v>
      </c>
      <c r="I664" s="145"/>
      <c r="J664" s="36" t="s">
        <v>20</v>
      </c>
      <c r="K664" s="169">
        <v>0</v>
      </c>
      <c r="L664" s="11">
        <f t="shared" si="144"/>
        <v>0</v>
      </c>
      <c r="M664" s="128"/>
      <c r="O664" s="36" t="s">
        <v>20</v>
      </c>
      <c r="P664" s="169">
        <v>17</v>
      </c>
      <c r="Q664" s="11">
        <f t="shared" si="145"/>
        <v>11975321.061007503</v>
      </c>
      <c r="S664" s="36" t="s">
        <v>20</v>
      </c>
      <c r="T664" s="169">
        <v>17</v>
      </c>
      <c r="U664" s="11">
        <f t="shared" si="146"/>
        <v>11975321.061007503</v>
      </c>
    </row>
    <row r="665" spans="1:21" s="146" customFormat="1" ht="15.6" x14ac:dyDescent="0.25">
      <c r="A665" s="143"/>
      <c r="B665" s="144"/>
      <c r="C665" s="223" t="s">
        <v>745</v>
      </c>
      <c r="D665" s="8" t="s">
        <v>748</v>
      </c>
      <c r="E665" s="9" t="s">
        <v>20</v>
      </c>
      <c r="F665" s="53">
        <v>0</v>
      </c>
      <c r="G665" s="54">
        <v>272262.64904250001</v>
      </c>
      <c r="H665" s="55">
        <f t="shared" si="143"/>
        <v>0</v>
      </c>
      <c r="I665" s="145"/>
      <c r="J665" s="36" t="s">
        <v>20</v>
      </c>
      <c r="K665" s="169">
        <v>0</v>
      </c>
      <c r="L665" s="11">
        <f t="shared" si="144"/>
        <v>0</v>
      </c>
      <c r="M665" s="128"/>
      <c r="O665" s="36" t="s">
        <v>20</v>
      </c>
      <c r="P665" s="169">
        <v>10</v>
      </c>
      <c r="Q665" s="11">
        <f t="shared" si="145"/>
        <v>2722626.490425</v>
      </c>
      <c r="S665" s="36" t="s">
        <v>20</v>
      </c>
      <c r="T665" s="169">
        <v>10</v>
      </c>
      <c r="U665" s="11">
        <f t="shared" si="146"/>
        <v>2722626.490425</v>
      </c>
    </row>
    <row r="666" spans="1:21" s="146" customFormat="1" ht="16.2" thickBot="1" x14ac:dyDescent="0.3">
      <c r="A666" s="143"/>
      <c r="B666" s="144"/>
      <c r="C666" s="223" t="s">
        <v>747</v>
      </c>
      <c r="D666" s="8" t="s">
        <v>750</v>
      </c>
      <c r="E666" s="9" t="s">
        <v>20</v>
      </c>
      <c r="F666" s="53">
        <v>0</v>
      </c>
      <c r="G666" s="54">
        <v>480003.33486600011</v>
      </c>
      <c r="H666" s="98">
        <f t="shared" si="143"/>
        <v>0</v>
      </c>
      <c r="I666" s="145"/>
      <c r="J666" s="36" t="s">
        <v>20</v>
      </c>
      <c r="K666" s="169">
        <v>0</v>
      </c>
      <c r="L666" s="11">
        <f t="shared" si="144"/>
        <v>0</v>
      </c>
      <c r="M666" s="128"/>
      <c r="O666" s="36" t="s">
        <v>20</v>
      </c>
      <c r="P666" s="169">
        <v>10</v>
      </c>
      <c r="Q666" s="11">
        <f t="shared" si="145"/>
        <v>4800033.3486600015</v>
      </c>
      <c r="S666" s="36" t="s">
        <v>20</v>
      </c>
      <c r="T666" s="169">
        <v>10</v>
      </c>
      <c r="U666" s="11">
        <f t="shared" si="146"/>
        <v>4800033.3486600015</v>
      </c>
    </row>
    <row r="667" spans="1:21" s="146" customFormat="1" ht="16.2" thickBot="1" x14ac:dyDescent="0.3">
      <c r="A667" s="143"/>
      <c r="B667" s="144"/>
      <c r="C667" s="42" t="s">
        <v>34</v>
      </c>
      <c r="D667" s="56"/>
      <c r="E667" s="56"/>
      <c r="F667" s="57"/>
      <c r="G667" s="70"/>
      <c r="H667" s="83">
        <f>SUM(H656:H666)</f>
        <v>0</v>
      </c>
      <c r="I667" s="145"/>
      <c r="J667" s="36"/>
      <c r="K667" s="169"/>
      <c r="L667" s="83">
        <f>SUM(L656:L666)</f>
        <v>0</v>
      </c>
      <c r="M667" s="128"/>
      <c r="O667" s="36"/>
      <c r="P667" s="169"/>
      <c r="Q667" s="83">
        <f>SUM(Q656:Q666)</f>
        <v>124388168.09070703</v>
      </c>
      <c r="S667" s="36"/>
      <c r="T667" s="169"/>
      <c r="U667" s="83">
        <f>SUM(U656:U666)</f>
        <v>124388168.09070703</v>
      </c>
    </row>
    <row r="668" spans="1:21" s="146" customFormat="1" ht="16.2" thickBot="1" x14ac:dyDescent="0.3">
      <c r="A668" s="143"/>
      <c r="B668" s="144"/>
      <c r="C668" s="38" t="s">
        <v>874</v>
      </c>
      <c r="D668" s="39"/>
      <c r="E668" s="39"/>
      <c r="F668" s="40"/>
      <c r="G668" s="61"/>
      <c r="H668" s="62"/>
      <c r="I668" s="145"/>
      <c r="J668" s="4"/>
      <c r="K668" s="168"/>
      <c r="L668" s="6"/>
      <c r="M668" s="128"/>
      <c r="O668" s="4"/>
      <c r="P668" s="168"/>
      <c r="Q668" s="6"/>
      <c r="S668" s="4"/>
      <c r="T668" s="168"/>
      <c r="U668" s="6"/>
    </row>
    <row r="669" spans="1:21" s="146" customFormat="1" ht="15.6" x14ac:dyDescent="0.25">
      <c r="A669" s="143"/>
      <c r="B669" s="144"/>
      <c r="C669" s="223" t="s">
        <v>749</v>
      </c>
      <c r="D669" s="8" t="s">
        <v>752</v>
      </c>
      <c r="E669" s="9" t="s">
        <v>7</v>
      </c>
      <c r="F669" s="53">
        <v>0</v>
      </c>
      <c r="G669" s="54">
        <v>169326.57080100005</v>
      </c>
      <c r="H669" s="55">
        <f t="shared" ref="H669:H676" si="147">+F669*G669</f>
        <v>0</v>
      </c>
      <c r="I669" s="145"/>
      <c r="J669" s="36" t="s">
        <v>7</v>
      </c>
      <c r="K669" s="169">
        <v>0</v>
      </c>
      <c r="L669" s="11">
        <f t="shared" ref="L669:L676" si="148">+K669*G669</f>
        <v>0</v>
      </c>
      <c r="M669" s="128"/>
      <c r="O669" s="36" t="s">
        <v>7</v>
      </c>
      <c r="P669" s="169">
        <v>120</v>
      </c>
      <c r="Q669" s="11">
        <f t="shared" ref="Q669:Q676" si="149">+P669*G669</f>
        <v>20319188.496120006</v>
      </c>
      <c r="S669" s="36" t="s">
        <v>7</v>
      </c>
      <c r="T669" s="169">
        <v>120</v>
      </c>
      <c r="U669" s="11">
        <f t="shared" ref="U669:U676" si="150">+T669*G669</f>
        <v>20319188.496120006</v>
      </c>
    </row>
    <row r="670" spans="1:21" s="146" customFormat="1" ht="15.6" x14ac:dyDescent="0.25">
      <c r="A670" s="143"/>
      <c r="B670" s="144"/>
      <c r="C670" s="223" t="s">
        <v>751</v>
      </c>
      <c r="D670" s="8" t="s">
        <v>754</v>
      </c>
      <c r="E670" s="9" t="s">
        <v>672</v>
      </c>
      <c r="F670" s="53">
        <v>0</v>
      </c>
      <c r="G670" s="54">
        <v>773293.69123050012</v>
      </c>
      <c r="H670" s="55">
        <f t="shared" si="147"/>
        <v>0</v>
      </c>
      <c r="I670" s="145"/>
      <c r="J670" s="36" t="s">
        <v>672</v>
      </c>
      <c r="K670" s="169">
        <v>0</v>
      </c>
      <c r="L670" s="11">
        <f t="shared" si="148"/>
        <v>0</v>
      </c>
      <c r="M670" s="128"/>
      <c r="O670" s="36" t="s">
        <v>672</v>
      </c>
      <c r="P670" s="169">
        <v>4</v>
      </c>
      <c r="Q670" s="11">
        <f t="shared" si="149"/>
        <v>3093174.7649220005</v>
      </c>
      <c r="S670" s="36" t="s">
        <v>672</v>
      </c>
      <c r="T670" s="169">
        <v>4</v>
      </c>
      <c r="U670" s="11">
        <f t="shared" si="150"/>
        <v>3093174.7649220005</v>
      </c>
    </row>
    <row r="671" spans="1:21" s="146" customFormat="1" ht="15.6" x14ac:dyDescent="0.25">
      <c r="A671" s="143"/>
      <c r="B671" s="144"/>
      <c r="C671" s="223" t="s">
        <v>753</v>
      </c>
      <c r="D671" s="8" t="s">
        <v>756</v>
      </c>
      <c r="E671" s="9" t="s">
        <v>672</v>
      </c>
      <c r="F671" s="53">
        <v>0</v>
      </c>
      <c r="G671" s="54">
        <v>1359476.6355585004</v>
      </c>
      <c r="H671" s="55">
        <f t="shared" si="147"/>
        <v>0</v>
      </c>
      <c r="I671" s="145"/>
      <c r="J671" s="36" t="s">
        <v>672</v>
      </c>
      <c r="K671" s="169">
        <v>0</v>
      </c>
      <c r="L671" s="11">
        <f t="shared" si="148"/>
        <v>0</v>
      </c>
      <c r="M671" s="128"/>
      <c r="O671" s="36" t="s">
        <v>672</v>
      </c>
      <c r="P671" s="169">
        <v>4</v>
      </c>
      <c r="Q671" s="11">
        <f t="shared" si="149"/>
        <v>5437906.5422340017</v>
      </c>
      <c r="S671" s="36" t="s">
        <v>672</v>
      </c>
      <c r="T671" s="169">
        <v>4</v>
      </c>
      <c r="U671" s="11">
        <f t="shared" si="150"/>
        <v>5437906.5422340017</v>
      </c>
    </row>
    <row r="672" spans="1:21" s="146" customFormat="1" ht="27.6" x14ac:dyDescent="0.25">
      <c r="A672" s="143"/>
      <c r="B672" s="144"/>
      <c r="C672" s="223" t="s">
        <v>755</v>
      </c>
      <c r="D672" s="8" t="s">
        <v>758</v>
      </c>
      <c r="E672" s="9" t="s">
        <v>7</v>
      </c>
      <c r="F672" s="53">
        <v>0</v>
      </c>
      <c r="G672" s="54">
        <v>132402.85960200004</v>
      </c>
      <c r="H672" s="55">
        <f t="shared" si="147"/>
        <v>0</v>
      </c>
      <c r="I672" s="145"/>
      <c r="J672" s="36" t="s">
        <v>7</v>
      </c>
      <c r="K672" s="169">
        <v>0</v>
      </c>
      <c r="L672" s="11">
        <f t="shared" si="148"/>
        <v>0</v>
      </c>
      <c r="M672" s="128"/>
      <c r="O672" s="36" t="s">
        <v>7</v>
      </c>
      <c r="P672" s="169">
        <v>90</v>
      </c>
      <c r="Q672" s="11">
        <f t="shared" si="149"/>
        <v>11916257.364180004</v>
      </c>
      <c r="S672" s="36" t="s">
        <v>7</v>
      </c>
      <c r="T672" s="169">
        <v>90</v>
      </c>
      <c r="U672" s="11">
        <f t="shared" si="150"/>
        <v>11916257.364180004</v>
      </c>
    </row>
    <row r="673" spans="1:21" s="146" customFormat="1" ht="30" customHeight="1" x14ac:dyDescent="0.25">
      <c r="A673" s="143"/>
      <c r="B673" s="144"/>
      <c r="C673" s="223" t="s">
        <v>757</v>
      </c>
      <c r="D673" s="8" t="s">
        <v>760</v>
      </c>
      <c r="E673" s="9" t="s">
        <v>672</v>
      </c>
      <c r="F673" s="53">
        <v>0</v>
      </c>
      <c r="G673" s="54">
        <v>109943.67710850002</v>
      </c>
      <c r="H673" s="55">
        <f t="shared" si="147"/>
        <v>0</v>
      </c>
      <c r="I673" s="145"/>
      <c r="J673" s="36" t="s">
        <v>672</v>
      </c>
      <c r="K673" s="169">
        <v>0</v>
      </c>
      <c r="L673" s="11">
        <f t="shared" si="148"/>
        <v>0</v>
      </c>
      <c r="M673" s="128"/>
      <c r="O673" s="36" t="s">
        <v>672</v>
      </c>
      <c r="P673" s="169">
        <v>12</v>
      </c>
      <c r="Q673" s="11">
        <f t="shared" si="149"/>
        <v>1319324.1253020002</v>
      </c>
      <c r="S673" s="36" t="s">
        <v>672</v>
      </c>
      <c r="T673" s="169">
        <v>12</v>
      </c>
      <c r="U673" s="11">
        <f t="shared" si="150"/>
        <v>1319324.1253020002</v>
      </c>
    </row>
    <row r="674" spans="1:21" s="146" customFormat="1" ht="15.6" x14ac:dyDescent="0.25">
      <c r="A674" s="143"/>
      <c r="B674" s="144"/>
      <c r="C674" s="223" t="s">
        <v>759</v>
      </c>
      <c r="D674" s="8" t="s">
        <v>762</v>
      </c>
      <c r="E674" s="9" t="s">
        <v>7</v>
      </c>
      <c r="F674" s="53">
        <v>0</v>
      </c>
      <c r="G674" s="54">
        <v>51987.347866500015</v>
      </c>
      <c r="H674" s="55">
        <f t="shared" si="147"/>
        <v>0</v>
      </c>
      <c r="I674" s="145"/>
      <c r="J674" s="36" t="s">
        <v>7</v>
      </c>
      <c r="K674" s="169">
        <v>0</v>
      </c>
      <c r="L674" s="11">
        <f t="shared" si="148"/>
        <v>0</v>
      </c>
      <c r="M674" s="128"/>
      <c r="O674" s="36" t="s">
        <v>7</v>
      </c>
      <c r="P674" s="169">
        <v>160</v>
      </c>
      <c r="Q674" s="11">
        <f t="shared" si="149"/>
        <v>8317975.6586400028</v>
      </c>
      <c r="S674" s="36" t="s">
        <v>7</v>
      </c>
      <c r="T674" s="169">
        <v>160</v>
      </c>
      <c r="U674" s="11">
        <f t="shared" si="150"/>
        <v>8317975.6586400028</v>
      </c>
    </row>
    <row r="675" spans="1:21" s="146" customFormat="1" ht="15.6" x14ac:dyDescent="0.25">
      <c r="A675" s="143"/>
      <c r="B675" s="144"/>
      <c r="C675" s="223" t="s">
        <v>761</v>
      </c>
      <c r="D675" s="8" t="s">
        <v>764</v>
      </c>
      <c r="E675" s="9" t="s">
        <v>20</v>
      </c>
      <c r="F675" s="53">
        <v>0</v>
      </c>
      <c r="G675" s="54">
        <v>237168.18141600006</v>
      </c>
      <c r="H675" s="55">
        <f t="shared" si="147"/>
        <v>0</v>
      </c>
      <c r="I675" s="145"/>
      <c r="J675" s="36" t="s">
        <v>20</v>
      </c>
      <c r="K675" s="169">
        <v>0</v>
      </c>
      <c r="L675" s="11">
        <f t="shared" si="148"/>
        <v>0</v>
      </c>
      <c r="M675" s="128"/>
      <c r="O675" s="36" t="s">
        <v>20</v>
      </c>
      <c r="P675" s="169">
        <v>4</v>
      </c>
      <c r="Q675" s="11">
        <f t="shared" si="149"/>
        <v>948672.72566400026</v>
      </c>
      <c r="S675" s="36" t="s">
        <v>20</v>
      </c>
      <c r="T675" s="169">
        <v>4</v>
      </c>
      <c r="U675" s="11">
        <f t="shared" si="150"/>
        <v>948672.72566400026</v>
      </c>
    </row>
    <row r="676" spans="1:21" s="146" customFormat="1" ht="16.2" thickBot="1" x14ac:dyDescent="0.3">
      <c r="A676" s="143"/>
      <c r="B676" s="144"/>
      <c r="C676" s="223" t="s">
        <v>763</v>
      </c>
      <c r="D676" s="8" t="s">
        <v>766</v>
      </c>
      <c r="E676" s="9" t="s">
        <v>672</v>
      </c>
      <c r="F676" s="53">
        <v>0</v>
      </c>
      <c r="G676" s="54">
        <v>114353.50456650005</v>
      </c>
      <c r="H676" s="98">
        <f t="shared" si="147"/>
        <v>0</v>
      </c>
      <c r="I676" s="145"/>
      <c r="J676" s="36" t="s">
        <v>672</v>
      </c>
      <c r="K676" s="169">
        <v>0</v>
      </c>
      <c r="L676" s="11">
        <f t="shared" si="148"/>
        <v>0</v>
      </c>
      <c r="M676" s="128"/>
      <c r="O676" s="36" t="s">
        <v>672</v>
      </c>
      <c r="P676" s="169">
        <v>8</v>
      </c>
      <c r="Q676" s="11">
        <f t="shared" si="149"/>
        <v>914828.03653200041</v>
      </c>
      <c r="S676" s="36" t="s">
        <v>672</v>
      </c>
      <c r="T676" s="169">
        <v>8</v>
      </c>
      <c r="U676" s="11">
        <f t="shared" si="150"/>
        <v>914828.03653200041</v>
      </c>
    </row>
    <row r="677" spans="1:21" s="146" customFormat="1" ht="16.2" thickBot="1" x14ac:dyDescent="0.3">
      <c r="A677" s="143"/>
      <c r="B677" s="144"/>
      <c r="C677" s="42" t="s">
        <v>34</v>
      </c>
      <c r="D677" s="56"/>
      <c r="E677" s="56"/>
      <c r="F677" s="57"/>
      <c r="G677" s="70"/>
      <c r="H677" s="83">
        <f>SUM(H669:H676)</f>
        <v>0</v>
      </c>
      <c r="I677" s="145"/>
      <c r="J677" s="36"/>
      <c r="K677" s="169"/>
      <c r="L677" s="83">
        <f>SUM(L669:L676)</f>
        <v>0</v>
      </c>
      <c r="M677" s="128"/>
      <c r="O677" s="36"/>
      <c r="P677" s="169"/>
      <c r="Q677" s="83">
        <f>SUM(Q669:Q676)</f>
        <v>52267327.713594019</v>
      </c>
      <c r="S677" s="36"/>
      <c r="T677" s="169"/>
      <c r="U677" s="83">
        <f>SUM(U669:U676)</f>
        <v>52267327.713594019</v>
      </c>
    </row>
    <row r="678" spans="1:21" s="146" customFormat="1" ht="16.2" thickBot="1" x14ac:dyDescent="0.3">
      <c r="A678" s="143"/>
      <c r="B678" s="144"/>
      <c r="C678" s="38" t="s">
        <v>767</v>
      </c>
      <c r="D678" s="39"/>
      <c r="E678" s="39"/>
      <c r="F678" s="40"/>
      <c r="G678" s="61"/>
      <c r="H678" s="62"/>
      <c r="I678" s="145"/>
      <c r="J678" s="4"/>
      <c r="K678" s="168"/>
      <c r="L678" s="6"/>
      <c r="M678" s="128"/>
      <c r="O678" s="4"/>
      <c r="P678" s="168"/>
      <c r="Q678" s="6"/>
      <c r="S678" s="4"/>
      <c r="T678" s="168"/>
      <c r="U678" s="6"/>
    </row>
    <row r="679" spans="1:21" s="146" customFormat="1" ht="15.6" x14ac:dyDescent="0.25">
      <c r="A679" s="143"/>
      <c r="B679" s="144"/>
      <c r="C679" s="223" t="s">
        <v>765</v>
      </c>
      <c r="D679" s="8" t="s">
        <v>769</v>
      </c>
      <c r="E679" s="9" t="s">
        <v>672</v>
      </c>
      <c r="F679" s="53">
        <v>0</v>
      </c>
      <c r="G679" s="54">
        <v>1227680.2500000005</v>
      </c>
      <c r="H679" s="55">
        <f t="shared" ref="H679:H684" si="151">+F679*G679</f>
        <v>0</v>
      </c>
      <c r="I679" s="145"/>
      <c r="J679" s="36" t="s">
        <v>672</v>
      </c>
      <c r="K679" s="169">
        <v>0</v>
      </c>
      <c r="L679" s="11">
        <f t="shared" ref="L679:L685" si="152">+K679*G679</f>
        <v>0</v>
      </c>
      <c r="M679" s="128"/>
      <c r="O679" s="36" t="s">
        <v>672</v>
      </c>
      <c r="P679" s="169">
        <v>1</v>
      </c>
      <c r="Q679" s="11">
        <f t="shared" ref="Q679:Q685" si="153">+P679*G679</f>
        <v>1227680.2500000005</v>
      </c>
      <c r="S679" s="36" t="s">
        <v>672</v>
      </c>
      <c r="T679" s="169">
        <v>1</v>
      </c>
      <c r="U679" s="11">
        <f t="shared" ref="U679:U685" si="154">+T679*G679</f>
        <v>1227680.2500000005</v>
      </c>
    </row>
    <row r="680" spans="1:21" s="146" customFormat="1" ht="15.6" x14ac:dyDescent="0.25">
      <c r="A680" s="143"/>
      <c r="B680" s="144"/>
      <c r="C680" s="223" t="s">
        <v>768</v>
      </c>
      <c r="D680" s="8" t="s">
        <v>771</v>
      </c>
      <c r="E680" s="9" t="s">
        <v>7</v>
      </c>
      <c r="F680" s="53">
        <v>0</v>
      </c>
      <c r="G680" s="54">
        <v>53762.573508000009</v>
      </c>
      <c r="H680" s="55">
        <f t="shared" si="151"/>
        <v>0</v>
      </c>
      <c r="I680" s="145"/>
      <c r="J680" s="36" t="s">
        <v>7</v>
      </c>
      <c r="K680" s="169">
        <v>0</v>
      </c>
      <c r="L680" s="11">
        <f t="shared" si="152"/>
        <v>0</v>
      </c>
      <c r="M680" s="128"/>
      <c r="O680" s="36" t="s">
        <v>7</v>
      </c>
      <c r="P680" s="169">
        <v>80</v>
      </c>
      <c r="Q680" s="11">
        <f t="shared" si="153"/>
        <v>4301005.880640001</v>
      </c>
      <c r="S680" s="36" t="s">
        <v>7</v>
      </c>
      <c r="T680" s="169">
        <v>80</v>
      </c>
      <c r="U680" s="11">
        <f t="shared" si="154"/>
        <v>4301005.880640001</v>
      </c>
    </row>
    <row r="681" spans="1:21" s="146" customFormat="1" ht="15.6" x14ac:dyDescent="0.25">
      <c r="A681" s="143"/>
      <c r="B681" s="144"/>
      <c r="C681" s="223" t="s">
        <v>770</v>
      </c>
      <c r="D681" s="8" t="s">
        <v>773</v>
      </c>
      <c r="E681" s="9" t="s">
        <v>672</v>
      </c>
      <c r="F681" s="53">
        <v>0</v>
      </c>
      <c r="G681" s="54">
        <v>196428.84000000005</v>
      </c>
      <c r="H681" s="55">
        <f t="shared" si="151"/>
        <v>0</v>
      </c>
      <c r="I681" s="145"/>
      <c r="J681" s="36" t="s">
        <v>672</v>
      </c>
      <c r="K681" s="169">
        <v>0</v>
      </c>
      <c r="L681" s="11">
        <f t="shared" si="152"/>
        <v>0</v>
      </c>
      <c r="M681" s="128"/>
      <c r="O681" s="36" t="s">
        <v>672</v>
      </c>
      <c r="P681" s="169">
        <v>4</v>
      </c>
      <c r="Q681" s="11">
        <f t="shared" si="153"/>
        <v>785715.36000000022</v>
      </c>
      <c r="S681" s="36" t="s">
        <v>672</v>
      </c>
      <c r="T681" s="169">
        <v>4</v>
      </c>
      <c r="U681" s="11">
        <f t="shared" si="154"/>
        <v>785715.36000000022</v>
      </c>
    </row>
    <row r="682" spans="1:21" s="146" customFormat="1" ht="15.6" x14ac:dyDescent="0.25">
      <c r="A682" s="143"/>
      <c r="B682" s="144"/>
      <c r="C682" s="223" t="s">
        <v>772</v>
      </c>
      <c r="D682" s="8" t="s">
        <v>775</v>
      </c>
      <c r="E682" s="9" t="s">
        <v>7</v>
      </c>
      <c r="F682" s="53">
        <v>0</v>
      </c>
      <c r="G682" s="54">
        <v>53762.573508000009</v>
      </c>
      <c r="H682" s="55">
        <f t="shared" si="151"/>
        <v>0</v>
      </c>
      <c r="I682" s="145"/>
      <c r="J682" s="36" t="s">
        <v>7</v>
      </c>
      <c r="K682" s="169">
        <v>0</v>
      </c>
      <c r="L682" s="11">
        <f t="shared" si="152"/>
        <v>0</v>
      </c>
      <c r="M682" s="128"/>
      <c r="O682" s="36" t="s">
        <v>7</v>
      </c>
      <c r="P682" s="169">
        <v>80</v>
      </c>
      <c r="Q682" s="11">
        <f t="shared" si="153"/>
        <v>4301005.880640001</v>
      </c>
      <c r="S682" s="36" t="s">
        <v>7</v>
      </c>
      <c r="T682" s="169">
        <v>80</v>
      </c>
      <c r="U682" s="11">
        <f t="shared" si="154"/>
        <v>4301005.880640001</v>
      </c>
    </row>
    <row r="683" spans="1:21" s="146" customFormat="1" ht="15.6" x14ac:dyDescent="0.25">
      <c r="A683" s="143"/>
      <c r="B683" s="144"/>
      <c r="C683" s="223" t="s">
        <v>774</v>
      </c>
      <c r="D683" s="8" t="s">
        <v>777</v>
      </c>
      <c r="E683" s="9" t="s">
        <v>672</v>
      </c>
      <c r="F683" s="53">
        <v>0</v>
      </c>
      <c r="G683" s="54">
        <v>196428.84000000005</v>
      </c>
      <c r="H683" s="55">
        <f t="shared" si="151"/>
        <v>0</v>
      </c>
      <c r="I683" s="145"/>
      <c r="J683" s="36" t="s">
        <v>672</v>
      </c>
      <c r="K683" s="169">
        <v>0</v>
      </c>
      <c r="L683" s="11">
        <f t="shared" si="152"/>
        <v>0</v>
      </c>
      <c r="M683" s="128"/>
      <c r="O683" s="36" t="s">
        <v>672</v>
      </c>
      <c r="P683" s="169">
        <v>4</v>
      </c>
      <c r="Q683" s="11">
        <f t="shared" si="153"/>
        <v>785715.36000000022</v>
      </c>
      <c r="S683" s="36" t="s">
        <v>672</v>
      </c>
      <c r="T683" s="169">
        <v>4</v>
      </c>
      <c r="U683" s="11">
        <f t="shared" si="154"/>
        <v>785715.36000000022</v>
      </c>
    </row>
    <row r="684" spans="1:21" s="146" customFormat="1" ht="15.6" x14ac:dyDescent="0.25">
      <c r="A684" s="143"/>
      <c r="B684" s="144"/>
      <c r="C684" s="223" t="s">
        <v>776</v>
      </c>
      <c r="D684" s="8" t="s">
        <v>779</v>
      </c>
      <c r="E684" s="9" t="s">
        <v>823</v>
      </c>
      <c r="F684" s="53">
        <v>0</v>
      </c>
      <c r="G684" s="54">
        <v>7366081.5000000019</v>
      </c>
      <c r="H684" s="98">
        <f t="shared" si="151"/>
        <v>0</v>
      </c>
      <c r="I684" s="145"/>
      <c r="J684" s="36" t="s">
        <v>823</v>
      </c>
      <c r="K684" s="169">
        <v>0</v>
      </c>
      <c r="L684" s="11">
        <f t="shared" si="152"/>
        <v>0</v>
      </c>
      <c r="M684" s="128"/>
      <c r="O684" s="36" t="s">
        <v>823</v>
      </c>
      <c r="P684" s="169">
        <v>1</v>
      </c>
      <c r="Q684" s="11">
        <f t="shared" si="153"/>
        <v>7366081.5000000019</v>
      </c>
      <c r="S684" s="36" t="s">
        <v>823</v>
      </c>
      <c r="T684" s="169">
        <v>1</v>
      </c>
      <c r="U684" s="11">
        <f t="shared" si="154"/>
        <v>7366081.5000000019</v>
      </c>
    </row>
    <row r="685" spans="1:21" s="146" customFormat="1" ht="28.2" thickBot="1" x14ac:dyDescent="0.3">
      <c r="A685" s="143"/>
      <c r="B685" s="144"/>
      <c r="C685" s="223" t="s">
        <v>778</v>
      </c>
      <c r="D685" s="8" t="s">
        <v>824</v>
      </c>
      <c r="E685" s="9" t="s">
        <v>823</v>
      </c>
      <c r="F685" s="53">
        <v>0</v>
      </c>
      <c r="G685" s="54">
        <v>2958452</v>
      </c>
      <c r="H685" s="98">
        <f t="shared" ref="H685" si="155">+F685*G685</f>
        <v>0</v>
      </c>
      <c r="I685" s="145"/>
      <c r="J685" s="36" t="s">
        <v>823</v>
      </c>
      <c r="K685" s="169">
        <v>0</v>
      </c>
      <c r="L685" s="11">
        <f t="shared" si="152"/>
        <v>0</v>
      </c>
      <c r="M685" s="128"/>
      <c r="O685" s="36" t="s">
        <v>823</v>
      </c>
      <c r="P685" s="169">
        <v>3</v>
      </c>
      <c r="Q685" s="11">
        <f t="shared" si="153"/>
        <v>8875356</v>
      </c>
      <c r="S685" s="36" t="s">
        <v>823</v>
      </c>
      <c r="T685" s="169">
        <v>3</v>
      </c>
      <c r="U685" s="11">
        <f t="shared" si="154"/>
        <v>8875356</v>
      </c>
    </row>
    <row r="686" spans="1:21" s="146" customFormat="1" ht="16.2" thickBot="1" x14ac:dyDescent="0.3">
      <c r="A686" s="143"/>
      <c r="B686" s="144"/>
      <c r="C686" s="42" t="s">
        <v>34</v>
      </c>
      <c r="D686" s="56"/>
      <c r="E686" s="56"/>
      <c r="F686" s="57"/>
      <c r="G686" s="70"/>
      <c r="H686" s="83">
        <f>SUM(H679:H684)</f>
        <v>0</v>
      </c>
      <c r="I686" s="145"/>
      <c r="J686" s="36"/>
      <c r="K686" s="169"/>
      <c r="L686" s="83">
        <f>SUM(L679:L685)</f>
        <v>0</v>
      </c>
      <c r="M686" s="128"/>
      <c r="O686" s="36"/>
      <c r="P686" s="169"/>
      <c r="Q686" s="83">
        <f>SUM(Q679:Q685)</f>
        <v>27642560.231280006</v>
      </c>
      <c r="S686" s="36"/>
      <c r="T686" s="169"/>
      <c r="U686" s="83">
        <f>SUM(U679:U685)</f>
        <v>27642560.231280006</v>
      </c>
    </row>
    <row r="687" spans="1:21" s="146" customFormat="1" ht="16.2" thickBot="1" x14ac:dyDescent="0.3">
      <c r="A687" s="143"/>
      <c r="B687" s="144"/>
      <c r="C687" s="74" t="s">
        <v>780</v>
      </c>
      <c r="D687" s="75"/>
      <c r="E687" s="75"/>
      <c r="F687" s="76"/>
      <c r="G687" s="77"/>
      <c r="H687" s="218"/>
      <c r="I687" s="145"/>
      <c r="J687" s="4"/>
      <c r="K687" s="168"/>
      <c r="L687" s="6"/>
      <c r="M687" s="128"/>
      <c r="O687" s="4"/>
      <c r="P687" s="168"/>
      <c r="Q687" s="6"/>
      <c r="S687" s="4"/>
      <c r="T687" s="168"/>
      <c r="U687" s="6"/>
    </row>
    <row r="688" spans="1:21" s="146" customFormat="1" ht="16.2" thickBot="1" x14ac:dyDescent="0.3">
      <c r="A688" s="143"/>
      <c r="B688" s="144"/>
      <c r="C688" s="48" t="s">
        <v>781</v>
      </c>
      <c r="D688" s="49"/>
      <c r="E688" s="49"/>
      <c r="F688" s="50"/>
      <c r="G688" s="49"/>
      <c r="H688" s="51"/>
      <c r="I688" s="145"/>
      <c r="J688" s="36"/>
      <c r="K688" s="169"/>
      <c r="L688" s="11"/>
      <c r="M688" s="128"/>
      <c r="O688" s="36"/>
      <c r="P688" s="169"/>
      <c r="Q688" s="11"/>
      <c r="S688" s="36"/>
      <c r="T688" s="169"/>
      <c r="U688" s="11"/>
    </row>
    <row r="689" spans="1:21" s="146" customFormat="1" ht="77.400000000000006" customHeight="1" x14ac:dyDescent="0.25">
      <c r="A689" s="143"/>
      <c r="B689" s="144"/>
      <c r="C689" s="223" t="s">
        <v>880</v>
      </c>
      <c r="D689" s="78" t="s">
        <v>782</v>
      </c>
      <c r="E689" s="79" t="s">
        <v>20</v>
      </c>
      <c r="F689" s="80">
        <v>0</v>
      </c>
      <c r="G689" s="54">
        <v>18607496.6622645</v>
      </c>
      <c r="H689" s="55">
        <f t="shared" ref="H689:H712" si="156">+F689*G689</f>
        <v>0</v>
      </c>
      <c r="I689" s="145"/>
      <c r="J689" s="36" t="s">
        <v>20</v>
      </c>
      <c r="K689" s="169">
        <v>0</v>
      </c>
      <c r="L689" s="11">
        <f t="shared" ref="L689:L712" si="157">+K689*G689</f>
        <v>0</v>
      </c>
      <c r="M689" s="128"/>
      <c r="O689" s="36" t="s">
        <v>20</v>
      </c>
      <c r="P689" s="169">
        <v>2</v>
      </c>
      <c r="Q689" s="11">
        <f t="shared" ref="Q689:Q712" si="158">+P689*G689</f>
        <v>37214993.324529</v>
      </c>
      <c r="S689" s="36" t="s">
        <v>20</v>
      </c>
      <c r="T689" s="169">
        <v>2</v>
      </c>
      <c r="U689" s="11">
        <f t="shared" ref="U689:U712" si="159">+T689*G689</f>
        <v>37214993.324529</v>
      </c>
    </row>
    <row r="690" spans="1:21" s="146" customFormat="1" ht="82.8" x14ac:dyDescent="0.25">
      <c r="A690" s="143"/>
      <c r="B690" s="144"/>
      <c r="C690" s="223" t="s">
        <v>881</v>
      </c>
      <c r="D690" s="81" t="s">
        <v>783</v>
      </c>
      <c r="E690" s="79" t="s">
        <v>20</v>
      </c>
      <c r="F690" s="80">
        <v>0</v>
      </c>
      <c r="G690" s="54">
        <v>11071664.441509694</v>
      </c>
      <c r="H690" s="55">
        <f t="shared" si="156"/>
        <v>0</v>
      </c>
      <c r="I690" s="145"/>
      <c r="J690" s="36" t="s">
        <v>20</v>
      </c>
      <c r="K690" s="169">
        <v>0</v>
      </c>
      <c r="L690" s="11">
        <f t="shared" si="157"/>
        <v>0</v>
      </c>
      <c r="M690" s="128"/>
      <c r="O690" s="36" t="s">
        <v>20</v>
      </c>
      <c r="P690" s="169">
        <v>2</v>
      </c>
      <c r="Q690" s="11">
        <f t="shared" si="158"/>
        <v>22143328.883019388</v>
      </c>
      <c r="S690" s="36" t="s">
        <v>20</v>
      </c>
      <c r="T690" s="169">
        <v>2</v>
      </c>
      <c r="U690" s="11">
        <f t="shared" si="159"/>
        <v>22143328.883019388</v>
      </c>
    </row>
    <row r="691" spans="1:21" s="146" customFormat="1" ht="138.75" customHeight="1" x14ac:dyDescent="0.25">
      <c r="A691" s="143"/>
      <c r="B691" s="144"/>
      <c r="C691" s="223" t="s">
        <v>882</v>
      </c>
      <c r="D691" s="81" t="s">
        <v>784</v>
      </c>
      <c r="E691" s="79" t="s">
        <v>20</v>
      </c>
      <c r="F691" s="80">
        <v>0</v>
      </c>
      <c r="G691" s="54">
        <v>22759370.827830698</v>
      </c>
      <c r="H691" s="55">
        <f t="shared" si="156"/>
        <v>0</v>
      </c>
      <c r="I691" s="145"/>
      <c r="J691" s="36" t="s">
        <v>20</v>
      </c>
      <c r="K691" s="169">
        <v>0</v>
      </c>
      <c r="L691" s="11">
        <f t="shared" si="157"/>
        <v>0</v>
      </c>
      <c r="M691" s="128"/>
      <c r="O691" s="36" t="s">
        <v>20</v>
      </c>
      <c r="P691" s="169">
        <v>1</v>
      </c>
      <c r="Q691" s="11">
        <f t="shared" si="158"/>
        <v>22759370.827830698</v>
      </c>
      <c r="S691" s="36" t="s">
        <v>20</v>
      </c>
      <c r="T691" s="169">
        <v>1</v>
      </c>
      <c r="U691" s="11">
        <f t="shared" si="159"/>
        <v>22759370.827830698</v>
      </c>
    </row>
    <row r="692" spans="1:21" s="146" customFormat="1" ht="173.25" customHeight="1" x14ac:dyDescent="0.25">
      <c r="A692" s="143"/>
      <c r="B692" s="144"/>
      <c r="C692" s="223" t="s">
        <v>883</v>
      </c>
      <c r="D692" s="219" t="s">
        <v>785</v>
      </c>
      <c r="E692" s="79" t="s">
        <v>20</v>
      </c>
      <c r="F692" s="80">
        <v>0</v>
      </c>
      <c r="G692" s="54">
        <f>16607496.6622645*1.0254</f>
        <v>17029327.07748602</v>
      </c>
      <c r="H692" s="55">
        <f t="shared" si="156"/>
        <v>0</v>
      </c>
      <c r="I692" s="145"/>
      <c r="J692" s="36" t="s">
        <v>20</v>
      </c>
      <c r="K692" s="169">
        <v>0</v>
      </c>
      <c r="L692" s="11">
        <f t="shared" si="157"/>
        <v>0</v>
      </c>
      <c r="M692" s="128"/>
      <c r="O692" s="36" t="s">
        <v>20</v>
      </c>
      <c r="P692" s="169">
        <v>1</v>
      </c>
      <c r="Q692" s="11">
        <f t="shared" si="158"/>
        <v>17029327.07748602</v>
      </c>
      <c r="S692" s="36" t="s">
        <v>20</v>
      </c>
      <c r="T692" s="169">
        <v>1</v>
      </c>
      <c r="U692" s="11">
        <f t="shared" si="159"/>
        <v>17029327.07748602</v>
      </c>
    </row>
    <row r="693" spans="1:21" s="146" customFormat="1" ht="317.39999999999998" customHeight="1" x14ac:dyDescent="0.25">
      <c r="A693" s="143"/>
      <c r="B693" s="144"/>
      <c r="C693" s="223" t="s">
        <v>884</v>
      </c>
      <c r="D693" s="81" t="s">
        <v>787</v>
      </c>
      <c r="E693" s="79" t="s">
        <v>20</v>
      </c>
      <c r="F693" s="80">
        <v>0</v>
      </c>
      <c r="G693" s="54">
        <v>13455622.4966984</v>
      </c>
      <c r="H693" s="55">
        <f t="shared" si="156"/>
        <v>0</v>
      </c>
      <c r="I693" s="145"/>
      <c r="J693" s="36" t="s">
        <v>20</v>
      </c>
      <c r="K693" s="169">
        <v>0</v>
      </c>
      <c r="L693" s="11">
        <f t="shared" si="157"/>
        <v>0</v>
      </c>
      <c r="M693" s="128"/>
      <c r="O693" s="36" t="s">
        <v>20</v>
      </c>
      <c r="P693" s="169">
        <v>1</v>
      </c>
      <c r="Q693" s="11">
        <f t="shared" si="158"/>
        <v>13455622.4966984</v>
      </c>
      <c r="S693" s="36" t="s">
        <v>20</v>
      </c>
      <c r="T693" s="169">
        <v>1</v>
      </c>
      <c r="U693" s="11">
        <f t="shared" si="159"/>
        <v>13455622.4966984</v>
      </c>
    </row>
    <row r="694" spans="1:21" s="146" customFormat="1" ht="79.2" x14ac:dyDescent="0.25">
      <c r="A694" s="143"/>
      <c r="B694" s="144"/>
      <c r="C694" s="223" t="s">
        <v>885</v>
      </c>
      <c r="D694" s="220" t="s">
        <v>788</v>
      </c>
      <c r="E694" s="79" t="s">
        <v>20</v>
      </c>
      <c r="F694" s="80">
        <v>0</v>
      </c>
      <c r="G694" s="54">
        <f>16607496.6622645*1.245</f>
        <v>20676333.344519302</v>
      </c>
      <c r="H694" s="55">
        <f t="shared" si="156"/>
        <v>0</v>
      </c>
      <c r="I694" s="145"/>
      <c r="J694" s="36" t="s">
        <v>20</v>
      </c>
      <c r="K694" s="169">
        <v>0</v>
      </c>
      <c r="L694" s="11">
        <f t="shared" si="157"/>
        <v>0</v>
      </c>
      <c r="M694" s="128"/>
      <c r="O694" s="36" t="s">
        <v>20</v>
      </c>
      <c r="P694" s="169">
        <v>1</v>
      </c>
      <c r="Q694" s="11">
        <f t="shared" si="158"/>
        <v>20676333.344519302</v>
      </c>
      <c r="S694" s="36" t="s">
        <v>20</v>
      </c>
      <c r="T694" s="169">
        <v>1</v>
      </c>
      <c r="U694" s="11">
        <f t="shared" si="159"/>
        <v>20676333.344519302</v>
      </c>
    </row>
    <row r="695" spans="1:21" s="146" customFormat="1" ht="15.6" x14ac:dyDescent="0.25">
      <c r="A695" s="143"/>
      <c r="B695" s="144"/>
      <c r="C695" s="223" t="s">
        <v>886</v>
      </c>
      <c r="D695" s="81" t="s">
        <v>789</v>
      </c>
      <c r="E695" s="79" t="s">
        <v>20</v>
      </c>
      <c r="F695" s="80">
        <v>0</v>
      </c>
      <c r="G695" s="54">
        <v>1383958.055188712</v>
      </c>
      <c r="H695" s="55">
        <f t="shared" si="156"/>
        <v>0</v>
      </c>
      <c r="I695" s="145"/>
      <c r="J695" s="36" t="s">
        <v>20</v>
      </c>
      <c r="K695" s="169">
        <v>0</v>
      </c>
      <c r="L695" s="11">
        <f t="shared" si="157"/>
        <v>0</v>
      </c>
      <c r="M695" s="128"/>
      <c r="O695" s="36" t="s">
        <v>20</v>
      </c>
      <c r="P695" s="169">
        <v>25</v>
      </c>
      <c r="Q695" s="11">
        <f t="shared" si="158"/>
        <v>34598951.379717797</v>
      </c>
      <c r="S695" s="36" t="s">
        <v>20</v>
      </c>
      <c r="T695" s="169">
        <v>25</v>
      </c>
      <c r="U695" s="11">
        <f t="shared" si="159"/>
        <v>34598951.379717797</v>
      </c>
    </row>
    <row r="696" spans="1:21" s="146" customFormat="1" ht="27.6" x14ac:dyDescent="0.25">
      <c r="A696" s="143"/>
      <c r="B696" s="144"/>
      <c r="C696" s="223" t="s">
        <v>887</v>
      </c>
      <c r="D696" s="81" t="s">
        <v>790</v>
      </c>
      <c r="E696" s="79" t="s">
        <v>20</v>
      </c>
      <c r="F696" s="80">
        <v>0</v>
      </c>
      <c r="G696" s="54">
        <v>4982248.9986793613</v>
      </c>
      <c r="H696" s="55">
        <f t="shared" si="156"/>
        <v>0</v>
      </c>
      <c r="I696" s="145"/>
      <c r="J696" s="36" t="s">
        <v>20</v>
      </c>
      <c r="K696" s="169">
        <v>0</v>
      </c>
      <c r="L696" s="11">
        <f t="shared" si="157"/>
        <v>0</v>
      </c>
      <c r="M696" s="128"/>
      <c r="O696" s="36" t="s">
        <v>20</v>
      </c>
      <c r="P696" s="169">
        <v>1</v>
      </c>
      <c r="Q696" s="11">
        <f t="shared" si="158"/>
        <v>4982248.9986793613</v>
      </c>
      <c r="S696" s="36" t="s">
        <v>20</v>
      </c>
      <c r="T696" s="169">
        <v>1</v>
      </c>
      <c r="U696" s="11">
        <f t="shared" si="159"/>
        <v>4982248.9986793613</v>
      </c>
    </row>
    <row r="697" spans="1:21" s="146" customFormat="1" ht="27.6" x14ac:dyDescent="0.25">
      <c r="A697" s="143"/>
      <c r="B697" s="144"/>
      <c r="C697" s="223" t="s">
        <v>888</v>
      </c>
      <c r="D697" s="81" t="s">
        <v>791</v>
      </c>
      <c r="E697" s="79" t="s">
        <v>20</v>
      </c>
      <c r="F697" s="80">
        <v>0</v>
      </c>
      <c r="G697" s="54">
        <v>415187.4165566134</v>
      </c>
      <c r="H697" s="55">
        <f t="shared" si="156"/>
        <v>0</v>
      </c>
      <c r="I697" s="145"/>
      <c r="J697" s="36" t="s">
        <v>20</v>
      </c>
      <c r="K697" s="169">
        <v>0</v>
      </c>
      <c r="L697" s="11">
        <f t="shared" si="157"/>
        <v>0</v>
      </c>
      <c r="M697" s="128"/>
      <c r="O697" s="36" t="s">
        <v>20</v>
      </c>
      <c r="P697" s="169">
        <v>2</v>
      </c>
      <c r="Q697" s="11">
        <f t="shared" si="158"/>
        <v>830374.83311322681</v>
      </c>
      <c r="S697" s="36" t="s">
        <v>20</v>
      </c>
      <c r="T697" s="169">
        <v>2</v>
      </c>
      <c r="U697" s="11">
        <f t="shared" si="159"/>
        <v>830374.83311322681</v>
      </c>
    </row>
    <row r="698" spans="1:21" s="146" customFormat="1" ht="15.6" x14ac:dyDescent="0.25">
      <c r="A698" s="143"/>
      <c r="B698" s="144"/>
      <c r="C698" s="223" t="s">
        <v>889</v>
      </c>
      <c r="D698" s="81" t="s">
        <v>792</v>
      </c>
      <c r="E698" s="79" t="s">
        <v>20</v>
      </c>
      <c r="F698" s="80">
        <v>0</v>
      </c>
      <c r="G698" s="54">
        <v>3598290.94349065</v>
      </c>
      <c r="H698" s="55">
        <f t="shared" si="156"/>
        <v>0</v>
      </c>
      <c r="I698" s="145"/>
      <c r="J698" s="36" t="s">
        <v>20</v>
      </c>
      <c r="K698" s="169">
        <v>0</v>
      </c>
      <c r="L698" s="11">
        <f t="shared" si="157"/>
        <v>0</v>
      </c>
      <c r="M698" s="128"/>
      <c r="O698" s="36" t="s">
        <v>20</v>
      </c>
      <c r="P698" s="169">
        <v>2</v>
      </c>
      <c r="Q698" s="11">
        <f t="shared" si="158"/>
        <v>7196581.8869813001</v>
      </c>
      <c r="S698" s="36" t="s">
        <v>20</v>
      </c>
      <c r="T698" s="169">
        <v>2</v>
      </c>
      <c r="U698" s="11">
        <f t="shared" si="159"/>
        <v>7196581.8869813001</v>
      </c>
    </row>
    <row r="699" spans="1:21" s="146" customFormat="1" ht="15.6" x14ac:dyDescent="0.25">
      <c r="A699" s="143"/>
      <c r="B699" s="144"/>
      <c r="C699" s="223" t="s">
        <v>890</v>
      </c>
      <c r="D699" s="81" t="s">
        <v>793</v>
      </c>
      <c r="E699" s="79" t="s">
        <v>20</v>
      </c>
      <c r="F699" s="80">
        <v>0</v>
      </c>
      <c r="G699" s="54">
        <v>415187.4165566134</v>
      </c>
      <c r="H699" s="55">
        <f t="shared" si="156"/>
        <v>0</v>
      </c>
      <c r="I699" s="145"/>
      <c r="J699" s="36" t="s">
        <v>20</v>
      </c>
      <c r="K699" s="169">
        <v>0</v>
      </c>
      <c r="L699" s="11">
        <f t="shared" si="157"/>
        <v>0</v>
      </c>
      <c r="M699" s="128"/>
      <c r="O699" s="36" t="s">
        <v>20</v>
      </c>
      <c r="P699" s="169">
        <v>1</v>
      </c>
      <c r="Q699" s="11">
        <f t="shared" si="158"/>
        <v>415187.4165566134</v>
      </c>
      <c r="S699" s="36" t="s">
        <v>20</v>
      </c>
      <c r="T699" s="169">
        <v>1</v>
      </c>
      <c r="U699" s="11">
        <f t="shared" si="159"/>
        <v>415187.4165566134</v>
      </c>
    </row>
    <row r="700" spans="1:21" s="146" customFormat="1" ht="15.6" x14ac:dyDescent="0.25">
      <c r="A700" s="143"/>
      <c r="B700" s="144"/>
      <c r="C700" s="223" t="s">
        <v>891</v>
      </c>
      <c r="D700" s="221" t="s">
        <v>794</v>
      </c>
      <c r="E700" s="79" t="s">
        <v>20</v>
      </c>
      <c r="F700" s="80">
        <v>0</v>
      </c>
      <c r="G700" s="54">
        <v>3598290.94349065</v>
      </c>
      <c r="H700" s="55">
        <f t="shared" si="156"/>
        <v>0</v>
      </c>
      <c r="I700" s="145"/>
      <c r="J700" s="36" t="s">
        <v>20</v>
      </c>
      <c r="K700" s="169">
        <v>0</v>
      </c>
      <c r="L700" s="11">
        <f t="shared" si="157"/>
        <v>0</v>
      </c>
      <c r="M700" s="128"/>
      <c r="O700" s="36" t="s">
        <v>20</v>
      </c>
      <c r="P700" s="169">
        <v>1</v>
      </c>
      <c r="Q700" s="11">
        <f t="shared" si="158"/>
        <v>3598290.94349065</v>
      </c>
      <c r="S700" s="36" t="s">
        <v>20</v>
      </c>
      <c r="T700" s="169">
        <v>1</v>
      </c>
      <c r="U700" s="11">
        <f t="shared" si="159"/>
        <v>3598290.94349065</v>
      </c>
    </row>
    <row r="701" spans="1:21" s="146" customFormat="1" ht="27.6" x14ac:dyDescent="0.25">
      <c r="A701" s="143"/>
      <c r="B701" s="144"/>
      <c r="C701" s="223" t="s">
        <v>892</v>
      </c>
      <c r="D701" s="81" t="s">
        <v>795</v>
      </c>
      <c r="E701" s="79" t="s">
        <v>20</v>
      </c>
      <c r="F701" s="80">
        <v>0</v>
      </c>
      <c r="G701" s="54">
        <v>3598290.94349065</v>
      </c>
      <c r="H701" s="55">
        <f t="shared" si="156"/>
        <v>0</v>
      </c>
      <c r="I701" s="145"/>
      <c r="J701" s="36" t="s">
        <v>20</v>
      </c>
      <c r="K701" s="169">
        <v>0</v>
      </c>
      <c r="L701" s="11">
        <f t="shared" si="157"/>
        <v>0</v>
      </c>
      <c r="M701" s="128"/>
      <c r="O701" s="36" t="s">
        <v>20</v>
      </c>
      <c r="P701" s="169">
        <v>1</v>
      </c>
      <c r="Q701" s="11">
        <f t="shared" si="158"/>
        <v>3598290.94349065</v>
      </c>
      <c r="S701" s="36" t="s">
        <v>20</v>
      </c>
      <c r="T701" s="169">
        <v>1</v>
      </c>
      <c r="U701" s="11">
        <f t="shared" si="159"/>
        <v>3598290.94349065</v>
      </c>
    </row>
    <row r="702" spans="1:21" s="146" customFormat="1" ht="15.6" x14ac:dyDescent="0.25">
      <c r="A702" s="143"/>
      <c r="B702" s="144"/>
      <c r="C702" s="223" t="s">
        <v>893</v>
      </c>
      <c r="D702" s="81" t="s">
        <v>796</v>
      </c>
      <c r="E702" s="79" t="s">
        <v>20</v>
      </c>
      <c r="F702" s="80">
        <v>0</v>
      </c>
      <c r="G702" s="54">
        <v>3598290.94349065</v>
      </c>
      <c r="H702" s="55">
        <f t="shared" si="156"/>
        <v>0</v>
      </c>
      <c r="I702" s="145"/>
      <c r="J702" s="36" t="s">
        <v>20</v>
      </c>
      <c r="K702" s="169">
        <v>0</v>
      </c>
      <c r="L702" s="11">
        <f t="shared" si="157"/>
        <v>0</v>
      </c>
      <c r="M702" s="128"/>
      <c r="O702" s="36" t="s">
        <v>20</v>
      </c>
      <c r="P702" s="169">
        <v>1</v>
      </c>
      <c r="Q702" s="11">
        <f t="shared" si="158"/>
        <v>3598290.94349065</v>
      </c>
      <c r="S702" s="36" t="s">
        <v>20</v>
      </c>
      <c r="T702" s="169">
        <v>1</v>
      </c>
      <c r="U702" s="11">
        <f t="shared" si="159"/>
        <v>3598290.94349065</v>
      </c>
    </row>
    <row r="703" spans="1:21" s="146" customFormat="1" ht="15.6" x14ac:dyDescent="0.25">
      <c r="A703" s="143"/>
      <c r="B703" s="144"/>
      <c r="C703" s="223" t="s">
        <v>894</v>
      </c>
      <c r="D703" s="81" t="s">
        <v>797</v>
      </c>
      <c r="E703" s="79" t="s">
        <v>20</v>
      </c>
      <c r="F703" s="80">
        <v>0</v>
      </c>
      <c r="G703" s="54">
        <v>276791.61103774235</v>
      </c>
      <c r="H703" s="55">
        <f t="shared" si="156"/>
        <v>0</v>
      </c>
      <c r="I703" s="145"/>
      <c r="J703" s="36" t="s">
        <v>20</v>
      </c>
      <c r="K703" s="169">
        <v>0</v>
      </c>
      <c r="L703" s="11">
        <f t="shared" si="157"/>
        <v>0</v>
      </c>
      <c r="M703" s="128"/>
      <c r="O703" s="36" t="s">
        <v>20</v>
      </c>
      <c r="P703" s="169">
        <v>25</v>
      </c>
      <c r="Q703" s="11">
        <f t="shared" si="158"/>
        <v>6919790.2759435587</v>
      </c>
      <c r="S703" s="36" t="s">
        <v>20</v>
      </c>
      <c r="T703" s="169">
        <v>25</v>
      </c>
      <c r="U703" s="11">
        <f t="shared" si="159"/>
        <v>6919790.2759435587</v>
      </c>
    </row>
    <row r="704" spans="1:21" s="146" customFormat="1" ht="27.6" x14ac:dyDescent="0.25">
      <c r="A704" s="143"/>
      <c r="B704" s="144"/>
      <c r="C704" s="223" t="s">
        <v>895</v>
      </c>
      <c r="D704" s="81" t="s">
        <v>798</v>
      </c>
      <c r="E704" s="79" t="s">
        <v>20</v>
      </c>
      <c r="F704" s="80">
        <v>0</v>
      </c>
      <c r="G704" s="54">
        <v>1383958.0551887117</v>
      </c>
      <c r="H704" s="55">
        <f t="shared" si="156"/>
        <v>0</v>
      </c>
      <c r="I704" s="145"/>
      <c r="J704" s="36" t="s">
        <v>20</v>
      </c>
      <c r="K704" s="169">
        <v>0</v>
      </c>
      <c r="L704" s="11">
        <f t="shared" si="157"/>
        <v>0</v>
      </c>
      <c r="M704" s="128"/>
      <c r="O704" s="36" t="s">
        <v>20</v>
      </c>
      <c r="P704" s="169">
        <v>1</v>
      </c>
      <c r="Q704" s="11">
        <f t="shared" si="158"/>
        <v>1383958.0551887117</v>
      </c>
      <c r="S704" s="36" t="s">
        <v>20</v>
      </c>
      <c r="T704" s="169">
        <v>1</v>
      </c>
      <c r="U704" s="11">
        <f t="shared" si="159"/>
        <v>1383958.0551887117</v>
      </c>
    </row>
    <row r="705" spans="1:21" s="146" customFormat="1" ht="31.2" customHeight="1" x14ac:dyDescent="0.25">
      <c r="A705" s="143"/>
      <c r="B705" s="144"/>
      <c r="C705" s="223" t="s">
        <v>896</v>
      </c>
      <c r="D705" s="81" t="s">
        <v>799</v>
      </c>
      <c r="E705" s="79" t="s">
        <v>20</v>
      </c>
      <c r="F705" s="80">
        <v>0</v>
      </c>
      <c r="G705" s="54">
        <v>14785056.408534277</v>
      </c>
      <c r="H705" s="55">
        <f t="shared" si="156"/>
        <v>0</v>
      </c>
      <c r="I705" s="145"/>
      <c r="J705" s="36" t="s">
        <v>20</v>
      </c>
      <c r="K705" s="169">
        <v>0</v>
      </c>
      <c r="L705" s="11">
        <f t="shared" si="157"/>
        <v>0</v>
      </c>
      <c r="M705" s="128"/>
      <c r="O705" s="36" t="s">
        <v>20</v>
      </c>
      <c r="P705" s="169">
        <v>1</v>
      </c>
      <c r="Q705" s="11">
        <f t="shared" si="158"/>
        <v>14785056.408534277</v>
      </c>
      <c r="S705" s="36" t="s">
        <v>20</v>
      </c>
      <c r="T705" s="169">
        <v>1</v>
      </c>
      <c r="U705" s="11">
        <f t="shared" si="159"/>
        <v>14785056.408534277</v>
      </c>
    </row>
    <row r="706" spans="1:21" s="146" customFormat="1" ht="27.6" x14ac:dyDescent="0.25">
      <c r="A706" s="143"/>
      <c r="B706" s="144"/>
      <c r="C706" s="223" t="s">
        <v>897</v>
      </c>
      <c r="D706" s="81" t="s">
        <v>800</v>
      </c>
      <c r="E706" s="79" t="s">
        <v>20</v>
      </c>
      <c r="F706" s="80">
        <v>0</v>
      </c>
      <c r="G706" s="54">
        <v>539743.64152359765</v>
      </c>
      <c r="H706" s="55">
        <f t="shared" si="156"/>
        <v>0</v>
      </c>
      <c r="I706" s="145"/>
      <c r="J706" s="36" t="s">
        <v>20</v>
      </c>
      <c r="K706" s="169">
        <v>0</v>
      </c>
      <c r="L706" s="11">
        <f t="shared" si="157"/>
        <v>0</v>
      </c>
      <c r="M706" s="128"/>
      <c r="O706" s="36" t="s">
        <v>20</v>
      </c>
      <c r="P706" s="169">
        <v>100</v>
      </c>
      <c r="Q706" s="11">
        <f t="shared" si="158"/>
        <v>53974364.152359761</v>
      </c>
      <c r="S706" s="36" t="s">
        <v>20</v>
      </c>
      <c r="T706" s="169">
        <v>100</v>
      </c>
      <c r="U706" s="11">
        <f t="shared" si="159"/>
        <v>53974364.152359761</v>
      </c>
    </row>
    <row r="707" spans="1:21" s="146" customFormat="1" ht="41.4" x14ac:dyDescent="0.25">
      <c r="A707" s="143"/>
      <c r="B707" s="144"/>
      <c r="C707" s="223" t="s">
        <v>898</v>
      </c>
      <c r="D707" s="81" t="s">
        <v>801</v>
      </c>
      <c r="E707" s="79" t="s">
        <v>20</v>
      </c>
      <c r="F707" s="80">
        <v>0</v>
      </c>
      <c r="G707" s="54">
        <v>1245562.2496698403</v>
      </c>
      <c r="H707" s="55">
        <f t="shared" si="156"/>
        <v>0</v>
      </c>
      <c r="I707" s="145"/>
      <c r="J707" s="36" t="s">
        <v>20</v>
      </c>
      <c r="K707" s="169">
        <v>0</v>
      </c>
      <c r="L707" s="11">
        <f t="shared" si="157"/>
        <v>0</v>
      </c>
      <c r="M707" s="128"/>
      <c r="O707" s="36" t="s">
        <v>20</v>
      </c>
      <c r="P707" s="169">
        <v>25</v>
      </c>
      <c r="Q707" s="11">
        <f t="shared" si="158"/>
        <v>31139056.241746008</v>
      </c>
      <c r="S707" s="36" t="s">
        <v>20</v>
      </c>
      <c r="T707" s="169">
        <v>25</v>
      </c>
      <c r="U707" s="11">
        <f t="shared" si="159"/>
        <v>31139056.241746008</v>
      </c>
    </row>
    <row r="708" spans="1:21" s="146" customFormat="1" ht="27.6" x14ac:dyDescent="0.25">
      <c r="A708" s="143"/>
      <c r="B708" s="144"/>
      <c r="C708" s="223" t="s">
        <v>899</v>
      </c>
      <c r="D708" s="81" t="s">
        <v>802</v>
      </c>
      <c r="E708" s="79" t="s">
        <v>20</v>
      </c>
      <c r="F708" s="80">
        <v>0</v>
      </c>
      <c r="G708" s="54">
        <v>608941.54428303312</v>
      </c>
      <c r="H708" s="55">
        <f t="shared" si="156"/>
        <v>0</v>
      </c>
      <c r="I708" s="145"/>
      <c r="J708" s="36" t="s">
        <v>20</v>
      </c>
      <c r="K708" s="169">
        <v>0</v>
      </c>
      <c r="L708" s="11">
        <f t="shared" si="157"/>
        <v>0</v>
      </c>
      <c r="M708" s="128"/>
      <c r="O708" s="36" t="s">
        <v>20</v>
      </c>
      <c r="P708" s="169">
        <v>5</v>
      </c>
      <c r="Q708" s="11">
        <f t="shared" si="158"/>
        <v>3044707.7214151658</v>
      </c>
      <c r="S708" s="36" t="s">
        <v>20</v>
      </c>
      <c r="T708" s="169">
        <v>5</v>
      </c>
      <c r="U708" s="11">
        <f t="shared" si="159"/>
        <v>3044707.7214151658</v>
      </c>
    </row>
    <row r="709" spans="1:21" s="146" customFormat="1" ht="15.6" x14ac:dyDescent="0.25">
      <c r="A709" s="143"/>
      <c r="B709" s="144"/>
      <c r="C709" s="223" t="s">
        <v>900</v>
      </c>
      <c r="D709" s="81" t="s">
        <v>803</v>
      </c>
      <c r="E709" s="79" t="s">
        <v>20</v>
      </c>
      <c r="F709" s="80">
        <v>0</v>
      </c>
      <c r="G709" s="54">
        <v>512064.48041982332</v>
      </c>
      <c r="H709" s="55">
        <f t="shared" si="156"/>
        <v>0</v>
      </c>
      <c r="I709" s="145"/>
      <c r="J709" s="36" t="s">
        <v>20</v>
      </c>
      <c r="K709" s="169">
        <v>0</v>
      </c>
      <c r="L709" s="11">
        <f t="shared" si="157"/>
        <v>0</v>
      </c>
      <c r="M709" s="128"/>
      <c r="O709" s="36" t="s">
        <v>20</v>
      </c>
      <c r="P709" s="169">
        <v>80</v>
      </c>
      <c r="Q709" s="11">
        <f t="shared" si="158"/>
        <v>40965158.433585867</v>
      </c>
      <c r="S709" s="36" t="s">
        <v>20</v>
      </c>
      <c r="T709" s="169">
        <v>80</v>
      </c>
      <c r="U709" s="11">
        <f t="shared" si="159"/>
        <v>40965158.433585867</v>
      </c>
    </row>
    <row r="710" spans="1:21" s="146" customFormat="1" ht="100.95" customHeight="1" x14ac:dyDescent="0.25">
      <c r="A710" s="143"/>
      <c r="B710" s="144"/>
      <c r="C710" s="223" t="s">
        <v>901</v>
      </c>
      <c r="D710" s="81" t="s">
        <v>804</v>
      </c>
      <c r="E710" s="79" t="s">
        <v>20</v>
      </c>
      <c r="F710" s="80">
        <v>0</v>
      </c>
      <c r="G710" s="54">
        <v>29143328.883019399</v>
      </c>
      <c r="H710" s="55">
        <f t="shared" si="156"/>
        <v>0</v>
      </c>
      <c r="I710" s="145"/>
      <c r="J710" s="36" t="s">
        <v>20</v>
      </c>
      <c r="K710" s="169">
        <v>0</v>
      </c>
      <c r="L710" s="11">
        <f t="shared" si="157"/>
        <v>0</v>
      </c>
      <c r="M710" s="128"/>
      <c r="O710" s="36" t="s">
        <v>20</v>
      </c>
      <c r="P710" s="169">
        <v>1</v>
      </c>
      <c r="Q710" s="11">
        <f t="shared" si="158"/>
        <v>29143328.883019399</v>
      </c>
      <c r="S710" s="36" t="s">
        <v>20</v>
      </c>
      <c r="T710" s="169">
        <v>1</v>
      </c>
      <c r="U710" s="11">
        <f t="shared" si="159"/>
        <v>29143328.883019399</v>
      </c>
    </row>
    <row r="711" spans="1:21" s="146" customFormat="1" ht="82.8" x14ac:dyDescent="0.25">
      <c r="A711" s="143"/>
      <c r="B711" s="144"/>
      <c r="C711" s="223" t="s">
        <v>902</v>
      </c>
      <c r="D711" s="81" t="s">
        <v>805</v>
      </c>
      <c r="E711" s="79" t="s">
        <v>20</v>
      </c>
      <c r="F711" s="80">
        <v>0</v>
      </c>
      <c r="G711" s="54">
        <v>17839580.551887099</v>
      </c>
      <c r="H711" s="55">
        <f t="shared" si="156"/>
        <v>0</v>
      </c>
      <c r="I711" s="145"/>
      <c r="J711" s="36" t="s">
        <v>20</v>
      </c>
      <c r="K711" s="169">
        <v>0</v>
      </c>
      <c r="L711" s="11">
        <f t="shared" si="157"/>
        <v>0</v>
      </c>
      <c r="M711" s="128"/>
      <c r="O711" s="36" t="s">
        <v>20</v>
      </c>
      <c r="P711" s="169">
        <v>1</v>
      </c>
      <c r="Q711" s="11">
        <f t="shared" si="158"/>
        <v>17839580.551887099</v>
      </c>
      <c r="S711" s="36" t="s">
        <v>20</v>
      </c>
      <c r="T711" s="169">
        <v>1</v>
      </c>
      <c r="U711" s="11">
        <f t="shared" si="159"/>
        <v>17839580.551887099</v>
      </c>
    </row>
    <row r="712" spans="1:21" s="146" customFormat="1" ht="69.599999999999994" thickBot="1" x14ac:dyDescent="0.3">
      <c r="A712" s="143"/>
      <c r="B712" s="144"/>
      <c r="C712" s="223" t="s">
        <v>903</v>
      </c>
      <c r="D712" s="81" t="s">
        <v>806</v>
      </c>
      <c r="E712" s="79" t="s">
        <v>20</v>
      </c>
      <c r="F712" s="80">
        <v>0</v>
      </c>
      <c r="G712" s="54">
        <v>29143328.883019399</v>
      </c>
      <c r="H712" s="98">
        <f t="shared" si="156"/>
        <v>0</v>
      </c>
      <c r="I712" s="145"/>
      <c r="J712" s="36" t="s">
        <v>20</v>
      </c>
      <c r="K712" s="169">
        <v>0</v>
      </c>
      <c r="L712" s="11">
        <f t="shared" si="157"/>
        <v>0</v>
      </c>
      <c r="M712" s="128"/>
      <c r="O712" s="36" t="s">
        <v>20</v>
      </c>
      <c r="P712" s="169">
        <v>1</v>
      </c>
      <c r="Q712" s="11">
        <f t="shared" si="158"/>
        <v>29143328.883019399</v>
      </c>
      <c r="S712" s="36" t="s">
        <v>20</v>
      </c>
      <c r="T712" s="169">
        <v>1</v>
      </c>
      <c r="U712" s="11">
        <f t="shared" si="159"/>
        <v>29143328.883019399</v>
      </c>
    </row>
    <row r="713" spans="1:21" s="146" customFormat="1" ht="16.2" thickBot="1" x14ac:dyDescent="0.3">
      <c r="A713" s="143"/>
      <c r="B713" s="144"/>
      <c r="C713" s="42" t="s">
        <v>34</v>
      </c>
      <c r="D713" s="56"/>
      <c r="E713" s="56"/>
      <c r="F713" s="57"/>
      <c r="G713" s="70"/>
      <c r="H713" s="83">
        <f>SUM(H689:H712)</f>
        <v>0</v>
      </c>
      <c r="I713" s="145"/>
      <c r="J713" s="36"/>
      <c r="K713" s="169"/>
      <c r="L713" s="83">
        <f>SUM(L689:L712)</f>
        <v>0</v>
      </c>
      <c r="M713" s="128"/>
      <c r="O713" s="36"/>
      <c r="P713" s="169"/>
      <c r="Q713" s="83">
        <f>SUM(Q689:Q712)</f>
        <v>420435522.90630233</v>
      </c>
      <c r="S713" s="36"/>
      <c r="T713" s="169"/>
      <c r="U713" s="83">
        <f>SUM(U689:U712)</f>
        <v>420435522.90630233</v>
      </c>
    </row>
    <row r="714" spans="1:21" s="146" customFormat="1" ht="16.2" thickBot="1" x14ac:dyDescent="0.3">
      <c r="A714" s="143"/>
      <c r="B714" s="144"/>
      <c r="C714" s="74" t="s">
        <v>859</v>
      </c>
      <c r="D714" s="75"/>
      <c r="E714" s="75"/>
      <c r="F714" s="76"/>
      <c r="G714" s="77"/>
      <c r="H714" s="218"/>
      <c r="I714" s="145"/>
      <c r="J714" s="4"/>
      <c r="K714" s="168"/>
      <c r="L714" s="6"/>
      <c r="M714" s="128"/>
      <c r="O714" s="4"/>
      <c r="P714" s="168"/>
      <c r="Q714" s="6"/>
      <c r="S714" s="4"/>
      <c r="T714" s="168"/>
      <c r="U714" s="6"/>
    </row>
    <row r="715" spans="1:21" s="146" customFormat="1" ht="27.6" x14ac:dyDescent="0.25">
      <c r="A715" s="143"/>
      <c r="B715" s="144"/>
      <c r="C715" s="223" t="s">
        <v>867</v>
      </c>
      <c r="D715" s="81" t="s">
        <v>860</v>
      </c>
      <c r="E715" s="79" t="s">
        <v>672</v>
      </c>
      <c r="F715" s="80">
        <v>0</v>
      </c>
      <c r="G715" s="54">
        <v>333517.54000000004</v>
      </c>
      <c r="H715" s="55">
        <f t="shared" ref="H715:H721" si="160">+F715*G715</f>
        <v>0</v>
      </c>
      <c r="I715" s="145"/>
      <c r="J715" s="36" t="s">
        <v>672</v>
      </c>
      <c r="K715" s="169">
        <v>0</v>
      </c>
      <c r="L715" s="11">
        <f t="shared" ref="L715:L721" si="161">+K715*G715</f>
        <v>0</v>
      </c>
      <c r="M715" s="128"/>
      <c r="O715" s="36" t="s">
        <v>672</v>
      </c>
      <c r="P715" s="169">
        <v>93</v>
      </c>
      <c r="Q715" s="11">
        <f t="shared" ref="Q715:Q721" si="162">+P715*G715</f>
        <v>31017131.220000003</v>
      </c>
      <c r="S715" s="36" t="s">
        <v>672</v>
      </c>
      <c r="T715" s="169">
        <v>93</v>
      </c>
      <c r="U715" s="11">
        <f t="shared" ref="U715:U721" si="163">+T715*G715</f>
        <v>31017131.220000003</v>
      </c>
    </row>
    <row r="716" spans="1:21" s="146" customFormat="1" ht="27.6" x14ac:dyDescent="0.25">
      <c r="A716" s="143"/>
      <c r="B716" s="144"/>
      <c r="C716" s="223" t="s">
        <v>868</v>
      </c>
      <c r="D716" s="81" t="s">
        <v>861</v>
      </c>
      <c r="E716" s="79" t="s">
        <v>7</v>
      </c>
      <c r="F716" s="80">
        <v>0</v>
      </c>
      <c r="G716" s="54">
        <v>93390</v>
      </c>
      <c r="H716" s="55">
        <f t="shared" si="160"/>
        <v>0</v>
      </c>
      <c r="I716" s="145"/>
      <c r="J716" s="36" t="s">
        <v>7</v>
      </c>
      <c r="K716" s="169">
        <v>0</v>
      </c>
      <c r="L716" s="11">
        <f t="shared" si="161"/>
        <v>0</v>
      </c>
      <c r="M716" s="128"/>
      <c r="O716" s="36" t="s">
        <v>7</v>
      </c>
      <c r="P716" s="169">
        <v>810</v>
      </c>
      <c r="Q716" s="11">
        <f t="shared" si="162"/>
        <v>75645900</v>
      </c>
      <c r="S716" s="36" t="s">
        <v>7</v>
      </c>
      <c r="T716" s="169">
        <v>810</v>
      </c>
      <c r="U716" s="11">
        <f t="shared" si="163"/>
        <v>75645900</v>
      </c>
    </row>
    <row r="717" spans="1:21" s="146" customFormat="1" ht="15.6" x14ac:dyDescent="0.25">
      <c r="A717" s="143"/>
      <c r="B717" s="144"/>
      <c r="C717" s="223" t="s">
        <v>869</v>
      </c>
      <c r="D717" s="81" t="s">
        <v>862</v>
      </c>
      <c r="E717" s="79" t="s">
        <v>672</v>
      </c>
      <c r="F717" s="80">
        <v>0</v>
      </c>
      <c r="G717" s="54">
        <v>17951737.48</v>
      </c>
      <c r="H717" s="55">
        <f t="shared" si="160"/>
        <v>0</v>
      </c>
      <c r="I717" s="145"/>
      <c r="J717" s="36" t="s">
        <v>672</v>
      </c>
      <c r="K717" s="169">
        <v>0</v>
      </c>
      <c r="L717" s="11">
        <f t="shared" si="161"/>
        <v>0</v>
      </c>
      <c r="M717" s="128"/>
      <c r="O717" s="36" t="s">
        <v>672</v>
      </c>
      <c r="P717" s="169">
        <v>1</v>
      </c>
      <c r="Q717" s="11">
        <f t="shared" si="162"/>
        <v>17951737.48</v>
      </c>
      <c r="S717" s="36" t="s">
        <v>672</v>
      </c>
      <c r="T717" s="169">
        <v>1</v>
      </c>
      <c r="U717" s="11">
        <f t="shared" si="163"/>
        <v>17951737.48</v>
      </c>
    </row>
    <row r="718" spans="1:21" s="146" customFormat="1" ht="15.6" x14ac:dyDescent="0.25">
      <c r="A718" s="143"/>
      <c r="B718" s="144"/>
      <c r="C718" s="223" t="s">
        <v>870</v>
      </c>
      <c r="D718" s="81" t="s">
        <v>863</v>
      </c>
      <c r="E718" s="79" t="s">
        <v>672</v>
      </c>
      <c r="F718" s="80">
        <v>0</v>
      </c>
      <c r="G718" s="54">
        <v>798900.16</v>
      </c>
      <c r="H718" s="55">
        <f t="shared" si="160"/>
        <v>0</v>
      </c>
      <c r="I718" s="145"/>
      <c r="J718" s="36" t="s">
        <v>672</v>
      </c>
      <c r="K718" s="169">
        <v>0</v>
      </c>
      <c r="L718" s="11">
        <f t="shared" si="161"/>
        <v>0</v>
      </c>
      <c r="M718" s="128"/>
      <c r="O718" s="36" t="s">
        <v>672</v>
      </c>
      <c r="P718" s="169">
        <v>4</v>
      </c>
      <c r="Q718" s="11">
        <f t="shared" si="162"/>
        <v>3195600.64</v>
      </c>
      <c r="S718" s="36" t="s">
        <v>672</v>
      </c>
      <c r="T718" s="169">
        <v>4</v>
      </c>
      <c r="U718" s="11">
        <f t="shared" si="163"/>
        <v>3195600.64</v>
      </c>
    </row>
    <row r="719" spans="1:21" s="146" customFormat="1" ht="15.6" x14ac:dyDescent="0.25">
      <c r="A719" s="143"/>
      <c r="B719" s="144"/>
      <c r="C719" s="223" t="s">
        <v>871</v>
      </c>
      <c r="D719" s="81" t="s">
        <v>864</v>
      </c>
      <c r="E719" s="79" t="s">
        <v>672</v>
      </c>
      <c r="F719" s="80">
        <v>0</v>
      </c>
      <c r="G719" s="54">
        <v>695171.99</v>
      </c>
      <c r="H719" s="55">
        <f t="shared" si="160"/>
        <v>0</v>
      </c>
      <c r="I719" s="145"/>
      <c r="J719" s="36" t="s">
        <v>672</v>
      </c>
      <c r="K719" s="169">
        <v>0</v>
      </c>
      <c r="L719" s="11">
        <f t="shared" si="161"/>
        <v>0</v>
      </c>
      <c r="M719" s="128"/>
      <c r="O719" s="36" t="s">
        <v>672</v>
      </c>
      <c r="P719" s="169">
        <v>63</v>
      </c>
      <c r="Q719" s="11">
        <f t="shared" si="162"/>
        <v>43795835.369999997</v>
      </c>
      <c r="S719" s="36" t="s">
        <v>672</v>
      </c>
      <c r="T719" s="169">
        <v>63</v>
      </c>
      <c r="U719" s="11">
        <f t="shared" si="163"/>
        <v>43795835.369999997</v>
      </c>
    </row>
    <row r="720" spans="1:21" s="146" customFormat="1" ht="15.6" x14ac:dyDescent="0.25">
      <c r="A720" s="143"/>
      <c r="B720" s="144"/>
      <c r="C720" s="223" t="s">
        <v>872</v>
      </c>
      <c r="D720" s="81" t="s">
        <v>865</v>
      </c>
      <c r="E720" s="79" t="s">
        <v>672</v>
      </c>
      <c r="F720" s="80">
        <v>0</v>
      </c>
      <c r="G720" s="54">
        <v>911648.17</v>
      </c>
      <c r="H720" s="55">
        <f t="shared" si="160"/>
        <v>0</v>
      </c>
      <c r="I720" s="145"/>
      <c r="J720" s="36" t="s">
        <v>672</v>
      </c>
      <c r="K720" s="169">
        <v>0</v>
      </c>
      <c r="L720" s="11">
        <f t="shared" si="161"/>
        <v>0</v>
      </c>
      <c r="M720" s="128"/>
      <c r="O720" s="36" t="s">
        <v>672</v>
      </c>
      <c r="P720" s="169">
        <v>13</v>
      </c>
      <c r="Q720" s="11">
        <f t="shared" si="162"/>
        <v>11851426.210000001</v>
      </c>
      <c r="S720" s="36" t="s">
        <v>672</v>
      </c>
      <c r="T720" s="169">
        <v>13</v>
      </c>
      <c r="U720" s="11">
        <f t="shared" si="163"/>
        <v>11851426.210000001</v>
      </c>
    </row>
    <row r="721" spans="1:22" s="146" customFormat="1" ht="16.2" thickBot="1" x14ac:dyDescent="0.3">
      <c r="A721" s="143"/>
      <c r="B721" s="144"/>
      <c r="C721" s="223" t="s">
        <v>873</v>
      </c>
      <c r="D721" s="81" t="s">
        <v>866</v>
      </c>
      <c r="E721" s="79" t="s">
        <v>672</v>
      </c>
      <c r="F721" s="80">
        <v>0</v>
      </c>
      <c r="G721" s="54">
        <v>1160733.28</v>
      </c>
      <c r="H721" s="55">
        <f t="shared" si="160"/>
        <v>0</v>
      </c>
      <c r="I721" s="145"/>
      <c r="J721" s="36" t="s">
        <v>672</v>
      </c>
      <c r="K721" s="169">
        <v>0</v>
      </c>
      <c r="L721" s="11">
        <f t="shared" si="161"/>
        <v>0</v>
      </c>
      <c r="M721" s="128"/>
      <c r="O721" s="36" t="s">
        <v>672</v>
      </c>
      <c r="P721" s="169">
        <v>13</v>
      </c>
      <c r="Q721" s="11">
        <f t="shared" si="162"/>
        <v>15089532.640000001</v>
      </c>
      <c r="S721" s="36" t="s">
        <v>672</v>
      </c>
      <c r="T721" s="169">
        <v>13</v>
      </c>
      <c r="U721" s="11">
        <f t="shared" si="163"/>
        <v>15089532.640000001</v>
      </c>
    </row>
    <row r="722" spans="1:22" s="146" customFormat="1" ht="16.2" thickBot="1" x14ac:dyDescent="0.3">
      <c r="A722" s="143"/>
      <c r="B722" s="144"/>
      <c r="C722" s="42"/>
      <c r="D722" s="56"/>
      <c r="E722" s="56"/>
      <c r="F722" s="57"/>
      <c r="G722" s="70"/>
      <c r="H722" s="83">
        <f>SUM(H715:H721)</f>
        <v>0</v>
      </c>
      <c r="I722" s="145"/>
      <c r="J722" s="36"/>
      <c r="K722" s="169"/>
      <c r="L722" s="83">
        <f>SUM(L715:L721)</f>
        <v>0</v>
      </c>
      <c r="M722" s="128"/>
      <c r="O722" s="36"/>
      <c r="P722" s="169"/>
      <c r="Q722" s="83">
        <f>SUM(Q715:Q721)</f>
        <v>198547163.56</v>
      </c>
      <c r="S722" s="36"/>
      <c r="T722" s="169"/>
      <c r="U722" s="83">
        <f>SUM(U715:U721)</f>
        <v>198547163.56</v>
      </c>
    </row>
    <row r="723" spans="1:22" s="146" customFormat="1" ht="16.2" thickBot="1" x14ac:dyDescent="0.3">
      <c r="A723" s="143"/>
      <c r="B723" s="144"/>
      <c r="C723" s="74" t="s">
        <v>919</v>
      </c>
      <c r="D723" s="75"/>
      <c r="E723" s="75"/>
      <c r="F723" s="76"/>
      <c r="G723" s="77"/>
      <c r="H723" s="218"/>
      <c r="I723" s="145"/>
      <c r="J723" s="4"/>
      <c r="K723" s="168"/>
      <c r="L723" s="6"/>
      <c r="M723" s="128"/>
      <c r="O723" s="4"/>
      <c r="P723" s="168"/>
      <c r="Q723" s="6"/>
      <c r="S723" s="4"/>
      <c r="T723" s="168"/>
      <c r="U723" s="6"/>
    </row>
    <row r="724" spans="1:22" s="146" customFormat="1" ht="110.4" x14ac:dyDescent="0.25">
      <c r="A724" s="143"/>
      <c r="B724" s="144">
        <v>1</v>
      </c>
      <c r="C724" s="266" t="s">
        <v>912</v>
      </c>
      <c r="D724" s="81" t="s">
        <v>918</v>
      </c>
      <c r="E724" s="79" t="s">
        <v>20</v>
      </c>
      <c r="F724" s="80">
        <v>0</v>
      </c>
      <c r="G724" s="54">
        <v>56440800</v>
      </c>
      <c r="H724" s="55">
        <v>0</v>
      </c>
      <c r="I724" s="145"/>
      <c r="J724" s="36"/>
      <c r="K724" s="169"/>
      <c r="L724" s="11"/>
      <c r="M724" s="128"/>
      <c r="O724" s="36" t="s">
        <v>20</v>
      </c>
      <c r="P724" s="169">
        <v>0</v>
      </c>
      <c r="Q724" s="11">
        <v>0</v>
      </c>
      <c r="S724" s="36" t="s">
        <v>20</v>
      </c>
      <c r="T724" s="169">
        <v>1</v>
      </c>
      <c r="U724" s="11">
        <f>T724*G724</f>
        <v>56440800</v>
      </c>
    </row>
    <row r="725" spans="1:22" ht="32.4" customHeight="1" x14ac:dyDescent="0.25">
      <c r="A725" s="131"/>
      <c r="B725" s="132"/>
      <c r="C725" s="266" t="s">
        <v>914</v>
      </c>
      <c r="D725" s="8" t="s">
        <v>922</v>
      </c>
      <c r="E725" s="9" t="s">
        <v>7</v>
      </c>
      <c r="F725" s="53">
        <v>0</v>
      </c>
      <c r="G725" s="84">
        <v>940680</v>
      </c>
      <c r="H725" s="13">
        <v>0</v>
      </c>
      <c r="I725" s="133"/>
      <c r="J725" s="36"/>
      <c r="K725" s="169"/>
      <c r="L725" s="11"/>
      <c r="O725" s="36" t="s">
        <v>7</v>
      </c>
      <c r="P725" s="53">
        <v>0</v>
      </c>
      <c r="Q725" s="11">
        <v>0</v>
      </c>
      <c r="S725" s="36" t="s">
        <v>7</v>
      </c>
      <c r="T725" s="127">
        <v>12.101090712239966</v>
      </c>
      <c r="U725" s="11">
        <f>T725*G725</f>
        <v>11383254.011189891</v>
      </c>
    </row>
    <row r="726" spans="1:22" s="146" customFormat="1" ht="15.6" x14ac:dyDescent="0.25">
      <c r="A726" s="143"/>
      <c r="B726" s="144"/>
      <c r="C726" s="266" t="s">
        <v>915</v>
      </c>
      <c r="D726" s="81" t="s">
        <v>913</v>
      </c>
      <c r="E726" s="79" t="s">
        <v>7</v>
      </c>
      <c r="F726" s="80">
        <v>0</v>
      </c>
      <c r="G726" s="54">
        <v>7236</v>
      </c>
      <c r="H726" s="55">
        <v>0</v>
      </c>
      <c r="I726" s="145"/>
      <c r="J726" s="36"/>
      <c r="K726" s="169"/>
      <c r="L726" s="11"/>
      <c r="M726" s="128"/>
      <c r="O726" s="36" t="s">
        <v>7</v>
      </c>
      <c r="P726" s="169">
        <v>0</v>
      </c>
      <c r="Q726" s="11">
        <v>0</v>
      </c>
      <c r="S726" s="36" t="s">
        <v>7</v>
      </c>
      <c r="T726" s="169">
        <v>240</v>
      </c>
      <c r="U726" s="11">
        <f>T726*G726</f>
        <v>1736640</v>
      </c>
    </row>
    <row r="727" spans="1:22" s="146" customFormat="1" ht="16.2" thickBot="1" x14ac:dyDescent="0.3">
      <c r="A727" s="143"/>
      <c r="B727" s="144"/>
      <c r="C727" s="266" t="s">
        <v>920</v>
      </c>
      <c r="D727" s="81" t="s">
        <v>923</v>
      </c>
      <c r="E727" s="36" t="s">
        <v>20</v>
      </c>
      <c r="F727" s="80">
        <v>0</v>
      </c>
      <c r="G727" s="54">
        <v>81969</v>
      </c>
      <c r="H727" s="55">
        <v>0</v>
      </c>
      <c r="I727" s="145"/>
      <c r="J727" s="36"/>
      <c r="K727" s="169"/>
      <c r="L727" s="11"/>
      <c r="M727" s="128"/>
      <c r="O727" s="36" t="s">
        <v>20</v>
      </c>
      <c r="P727" s="169">
        <v>0</v>
      </c>
      <c r="Q727" s="11">
        <v>0</v>
      </c>
      <c r="S727" s="36" t="s">
        <v>20</v>
      </c>
      <c r="T727" s="169">
        <v>24</v>
      </c>
      <c r="U727" s="11">
        <f>T727*G727</f>
        <v>1967256</v>
      </c>
      <c r="V727" s="146">
        <v>2</v>
      </c>
    </row>
    <row r="728" spans="1:22" s="146" customFormat="1" ht="16.2" hidden="1" thickBot="1" x14ac:dyDescent="0.3">
      <c r="A728" s="143"/>
      <c r="B728" s="144"/>
      <c r="C728" s="266"/>
      <c r="D728" s="81"/>
      <c r="E728" s="79"/>
      <c r="F728" s="80"/>
      <c r="G728" s="54"/>
      <c r="H728" s="55">
        <v>0</v>
      </c>
      <c r="I728" s="145"/>
      <c r="J728" s="36"/>
      <c r="K728" s="169"/>
      <c r="L728" s="11"/>
      <c r="M728" s="128"/>
      <c r="O728" s="36"/>
      <c r="P728" s="169"/>
      <c r="Q728" s="11"/>
      <c r="S728" s="36"/>
      <c r="T728" s="169"/>
      <c r="U728" s="11"/>
    </row>
    <row r="729" spans="1:22" s="146" customFormat="1" ht="16.2" hidden="1" thickBot="1" x14ac:dyDescent="0.3">
      <c r="A729" s="143"/>
      <c r="B729" s="144"/>
      <c r="C729" s="266"/>
      <c r="D729" s="81"/>
      <c r="E729" s="79"/>
      <c r="F729" s="80"/>
      <c r="G729" s="54"/>
      <c r="H729" s="55">
        <v>0</v>
      </c>
      <c r="I729" s="145"/>
      <c r="J729" s="36"/>
      <c r="K729" s="169"/>
      <c r="L729" s="11"/>
      <c r="M729" s="128"/>
      <c r="O729" s="36"/>
      <c r="P729" s="169"/>
      <c r="Q729" s="11"/>
      <c r="S729" s="36"/>
      <c r="T729" s="169"/>
      <c r="U729" s="11"/>
    </row>
    <row r="730" spans="1:22" s="146" customFormat="1" ht="16.2" hidden="1" thickBot="1" x14ac:dyDescent="0.3">
      <c r="A730" s="143"/>
      <c r="B730" s="144"/>
      <c r="C730" s="266"/>
      <c r="D730" s="81"/>
      <c r="E730" s="79"/>
      <c r="F730" s="80"/>
      <c r="G730" s="54"/>
      <c r="H730" s="55">
        <v>0</v>
      </c>
      <c r="I730" s="145"/>
      <c r="J730" s="36"/>
      <c r="K730" s="169"/>
      <c r="L730" s="11"/>
      <c r="M730" s="128"/>
      <c r="O730" s="36"/>
      <c r="P730" s="169"/>
      <c r="Q730" s="11"/>
      <c r="S730" s="36"/>
      <c r="T730" s="169"/>
      <c r="U730" s="11"/>
    </row>
    <row r="731" spans="1:22" s="146" customFormat="1" ht="16.2" thickBot="1" x14ac:dyDescent="0.3">
      <c r="A731" s="143"/>
      <c r="B731" s="144"/>
      <c r="C731" s="42"/>
      <c r="D731" s="56"/>
      <c r="E731" s="56"/>
      <c r="F731" s="57"/>
      <c r="G731" s="70"/>
      <c r="H731" s="83"/>
      <c r="I731" s="145"/>
      <c r="J731" s="36"/>
      <c r="K731" s="169"/>
      <c r="L731" s="83">
        <f>SUM(L724:L730)</f>
        <v>0</v>
      </c>
      <c r="M731" s="128"/>
      <c r="O731" s="36"/>
      <c r="P731" s="169"/>
      <c r="Q731" s="83">
        <f>SUM(Q724:Q730)</f>
        <v>0</v>
      </c>
      <c r="S731" s="36"/>
      <c r="T731" s="169"/>
      <c r="U731" s="83">
        <f>SUM(U724:U730)</f>
        <v>71527950.011189893</v>
      </c>
    </row>
    <row r="732" spans="1:22" s="146" customFormat="1" ht="16.2" thickBot="1" x14ac:dyDescent="0.3">
      <c r="A732" s="143"/>
      <c r="B732" s="144"/>
      <c r="C732" s="298" t="s">
        <v>392</v>
      </c>
      <c r="D732" s="299"/>
      <c r="E732" s="299"/>
      <c r="F732" s="299"/>
      <c r="G732" s="300"/>
      <c r="H732" s="82">
        <f>H$29+H$43+H$70+H$85+H$119+H$134+H$170+H$259+H$337+H$348+H$404+H$407+H$410+H$416+H$438+H$445+H$462+H$470+H$488+H$531+H$550+H$576+H$586+H$606+H$616+H$627+H$640+H$654+H$667+H$677+H$686+H$713</f>
        <v>16104267121.097668</v>
      </c>
      <c r="I732" s="145"/>
      <c r="J732" s="122"/>
      <c r="K732" s="174"/>
      <c r="L732" s="82">
        <f>L$29+L$43+L$70+L$85+L$119+L$134+L$170+L$259+L$337+L$348+L$404+L$407+L$410+L$416+L$438+L$445+L$462+L$470+L$488+L$531+L$550+L$576+L$586+L$606+L$616+L$627+L$640+L$654+L$667+L$677+L$686+L$713</f>
        <v>16104267121.097668</v>
      </c>
      <c r="M732" s="128"/>
      <c r="O732" s="122"/>
      <c r="P732" s="174"/>
      <c r="Q732" s="82">
        <f>ROUND(Q$29+Q$43+Q$70+Q$85+Q$119+Q$134+Q$170+Q$259+Q$337+Q$348+Q$404+Q$407+Q$410+Q$416+Q$438+Q$445+Q$462+Q$470+Q$488+Q$531+Q$550+Q$576+Q$586+Q$606+Q$616+Q$627+Q$640+Q$654+Q$667+Q$677+Q$686+Q$713+Q722,1)</f>
        <v>23868764800.5</v>
      </c>
      <c r="S732" s="122"/>
      <c r="T732" s="174"/>
      <c r="U732" s="222">
        <f>ROUND(U$29+U$43+U$70+U$85+U$119+U$134+U$170+U$259+U$337+U$348+U$404+U$407+U$410+U$416+U$438+U$445+U$462+U$470+U$488+U$531+U$550+U$576+U$586+U$606+U$616+U$627+U$640+U$654+U$667+U$677+U$686+U$713+U722+U731,2)</f>
        <v>23868764800.5</v>
      </c>
    </row>
    <row r="733" spans="1:22" s="146" customFormat="1" ht="15.6" x14ac:dyDescent="0.25">
      <c r="A733" s="143"/>
      <c r="B733" s="144"/>
      <c r="C733" s="24"/>
      <c r="D733" s="24"/>
      <c r="E733" s="24"/>
      <c r="F733" s="184"/>
      <c r="G733" s="24"/>
      <c r="H733" s="25"/>
      <c r="I733" s="145"/>
      <c r="K733" s="175"/>
      <c r="P733" s="175"/>
      <c r="T733" s="175"/>
    </row>
    <row r="734" spans="1:22" s="146" customFormat="1" ht="16.2" thickBot="1" x14ac:dyDescent="0.3">
      <c r="A734" s="143"/>
      <c r="B734" s="144"/>
      <c r="C734" s="24"/>
      <c r="D734" s="24"/>
      <c r="E734" s="24"/>
      <c r="F734" s="184"/>
      <c r="G734" s="24"/>
      <c r="H734" s="25"/>
      <c r="I734" s="145"/>
      <c r="K734" s="175"/>
      <c r="P734" s="175"/>
      <c r="T734" s="175"/>
    </row>
    <row r="735" spans="1:22" s="146" customFormat="1" ht="16.2" thickBot="1" x14ac:dyDescent="0.3">
      <c r="A735" s="143"/>
      <c r="B735" s="144"/>
      <c r="C735" s="147"/>
      <c r="D735" s="298" t="s">
        <v>392</v>
      </c>
      <c r="E735" s="299"/>
      <c r="F735" s="299"/>
      <c r="G735" s="303"/>
      <c r="H735" s="23">
        <f>+H732</f>
        <v>16104267121.097668</v>
      </c>
      <c r="I735" s="145"/>
      <c r="J735" s="148"/>
      <c r="K735" s="175"/>
      <c r="L735" s="23">
        <f>+L732</f>
        <v>16104267121.097668</v>
      </c>
      <c r="O735" s="148"/>
      <c r="P735" s="175"/>
      <c r="Q735" s="23">
        <f>+Q732</f>
        <v>23868764800.5</v>
      </c>
      <c r="S735" s="148"/>
      <c r="T735" s="175"/>
      <c r="U735" s="23">
        <f>+U732</f>
        <v>23868764800.5</v>
      </c>
    </row>
    <row r="736" spans="1:22" s="146" customFormat="1" ht="16.2" thickBot="1" x14ac:dyDescent="0.3">
      <c r="A736" s="143"/>
      <c r="B736" s="144"/>
      <c r="C736" s="147"/>
      <c r="D736" s="147"/>
      <c r="E736" s="147"/>
      <c r="F736" s="185"/>
      <c r="G736" s="150"/>
      <c r="H736" s="26"/>
      <c r="I736" s="145"/>
      <c r="K736" s="175"/>
      <c r="O736" s="26"/>
      <c r="P736" s="175"/>
      <c r="Q736" s="149"/>
      <c r="S736" s="26"/>
      <c r="T736" s="175"/>
      <c r="U736" s="149"/>
    </row>
    <row r="737" spans="1:21" s="146" customFormat="1" ht="18" x14ac:dyDescent="0.25">
      <c r="A737" s="143"/>
      <c r="B737" s="144"/>
      <c r="C737" s="27"/>
      <c r="D737" s="280"/>
      <c r="E737" s="280"/>
      <c r="F737" s="280"/>
      <c r="G737" s="280"/>
      <c r="H737" s="281"/>
      <c r="I737" s="151"/>
      <c r="K737" s="175"/>
      <c r="L737" s="152"/>
      <c r="O737" s="148"/>
      <c r="P737" s="175"/>
      <c r="S737" s="164"/>
    </row>
    <row r="738" spans="1:21" s="146" customFormat="1" ht="49.2" customHeight="1" x14ac:dyDescent="0.25">
      <c r="A738" s="143"/>
      <c r="B738" s="144"/>
      <c r="C738" s="274" t="s">
        <v>393</v>
      </c>
      <c r="D738" s="275"/>
      <c r="E738" s="282" t="s">
        <v>394</v>
      </c>
      <c r="F738" s="282"/>
      <c r="G738" s="282"/>
      <c r="H738" s="28" t="s">
        <v>395</v>
      </c>
      <c r="I738" s="153"/>
      <c r="K738" s="175"/>
      <c r="L738" s="152"/>
      <c r="O738" s="29"/>
      <c r="P738" s="175"/>
      <c r="S738" s="29"/>
      <c r="T738" s="163"/>
      <c r="U738" s="316"/>
    </row>
    <row r="739" spans="1:21" s="146" customFormat="1" ht="81" customHeight="1" x14ac:dyDescent="0.25">
      <c r="A739" s="143"/>
      <c r="B739" s="144"/>
      <c r="C739" s="274" t="s">
        <v>396</v>
      </c>
      <c r="D739" s="275"/>
      <c r="E739" s="279" t="s">
        <v>397</v>
      </c>
      <c r="F739" s="279"/>
      <c r="G739" s="30" t="s">
        <v>398</v>
      </c>
      <c r="H739" s="31">
        <v>0.18</v>
      </c>
      <c r="I739" s="153"/>
      <c r="K739" s="178"/>
      <c r="O739" s="32"/>
      <c r="P739" s="175"/>
      <c r="Q739" s="198"/>
      <c r="S739" s="32"/>
      <c r="T739" s="242"/>
      <c r="U739" s="163"/>
    </row>
    <row r="740" spans="1:21" s="146" customFormat="1" ht="49.2" customHeight="1" x14ac:dyDescent="0.25">
      <c r="A740" s="143"/>
      <c r="B740" s="144"/>
      <c r="C740" s="274" t="s">
        <v>399</v>
      </c>
      <c r="D740" s="275"/>
      <c r="E740" s="301" t="s">
        <v>400</v>
      </c>
      <c r="F740" s="302"/>
      <c r="G740" s="30" t="s">
        <v>401</v>
      </c>
      <c r="H740" s="31">
        <v>0.04</v>
      </c>
      <c r="I740" s="153"/>
      <c r="K740" s="175"/>
      <c r="O740" s="33"/>
      <c r="P740" s="175"/>
      <c r="S740" s="33"/>
      <c r="T740" s="175"/>
      <c r="U740" s="198"/>
    </row>
    <row r="741" spans="1:21" s="154" customFormat="1" ht="30" customHeight="1" x14ac:dyDescent="0.25">
      <c r="A741" s="143"/>
      <c r="B741" s="144"/>
      <c r="C741" s="274"/>
      <c r="D741" s="275"/>
      <c r="E741" s="304" t="s">
        <v>402</v>
      </c>
      <c r="F741" s="279"/>
      <c r="G741" s="30" t="s">
        <v>403</v>
      </c>
      <c r="H741" s="31">
        <v>5.9499999999999997E-2</v>
      </c>
      <c r="I741" s="145"/>
      <c r="K741" s="178"/>
      <c r="O741" s="33"/>
      <c r="P741" s="176"/>
      <c r="Q741" s="163"/>
      <c r="S741" s="33"/>
      <c r="T741" s="176"/>
      <c r="U741" s="163"/>
    </row>
    <row r="742" spans="1:21" ht="15.6" x14ac:dyDescent="0.25">
      <c r="A742" s="131"/>
      <c r="B742" s="132"/>
      <c r="C742" s="274"/>
      <c r="D742" s="275"/>
      <c r="E742" s="279" t="s">
        <v>404</v>
      </c>
      <c r="F742" s="279"/>
      <c r="G742" s="30" t="s">
        <v>405</v>
      </c>
      <c r="H742" s="31">
        <f>SUM(H739:H741)</f>
        <v>0.27949999999999997</v>
      </c>
      <c r="I742" s="133"/>
      <c r="K742" s="178"/>
      <c r="O742" s="33"/>
      <c r="S742" s="33"/>
    </row>
    <row r="743" spans="1:21" ht="16.2" thickBot="1" x14ac:dyDescent="0.3">
      <c r="A743" s="131"/>
      <c r="B743" s="132"/>
      <c r="C743" s="34"/>
      <c r="D743" s="35"/>
      <c r="E743" s="305"/>
      <c r="F743" s="305"/>
      <c r="G743" s="305"/>
      <c r="H743" s="306"/>
      <c r="I743" s="133"/>
      <c r="Q743" s="159"/>
      <c r="U743" s="159"/>
    </row>
    <row r="744" spans="1:21" ht="16.2" thickBot="1" x14ac:dyDescent="0.3">
      <c r="A744" s="131"/>
      <c r="B744" s="155"/>
      <c r="C744" s="156"/>
      <c r="D744" s="157"/>
      <c r="E744" s="156"/>
      <c r="F744" s="186"/>
      <c r="G744" s="156"/>
      <c r="H744" s="156"/>
      <c r="I744" s="158"/>
      <c r="O744" s="131"/>
      <c r="Q744" s="131"/>
      <c r="S744" s="131"/>
      <c r="U744" s="131"/>
    </row>
    <row r="745" spans="1:21" ht="16.2" thickTop="1" x14ac:dyDescent="0.25">
      <c r="A745" s="131"/>
      <c r="B745" s="131"/>
      <c r="C745" s="131"/>
      <c r="D745" s="131"/>
      <c r="E745" s="131"/>
      <c r="F745" s="166"/>
      <c r="G745" s="131"/>
      <c r="H745" s="131"/>
      <c r="I745" s="131"/>
      <c r="O745" s="131"/>
      <c r="Q745" s="131"/>
      <c r="S745" s="131"/>
      <c r="U745" s="131"/>
    </row>
    <row r="746" spans="1:21" ht="15.6" x14ac:dyDescent="0.25">
      <c r="A746" s="131"/>
      <c r="B746" s="131"/>
      <c r="C746" s="131"/>
      <c r="D746" s="307"/>
      <c r="E746" s="131"/>
      <c r="F746" s="166"/>
      <c r="G746" s="131"/>
      <c r="H746" s="131"/>
      <c r="I746" s="131"/>
      <c r="O746" s="131"/>
      <c r="Q746" s="199"/>
      <c r="S746" s="131"/>
      <c r="U746" s="199"/>
    </row>
    <row r="747" spans="1:21" ht="15.6" x14ac:dyDescent="0.25">
      <c r="A747" s="131"/>
      <c r="B747" s="131"/>
      <c r="C747" s="131"/>
      <c r="D747" s="307"/>
      <c r="E747" s="131"/>
      <c r="F747" s="166"/>
      <c r="G747" s="131"/>
      <c r="H747" s="131"/>
      <c r="I747" s="131"/>
      <c r="O747" s="131"/>
      <c r="Q747" s="131"/>
      <c r="S747" s="131"/>
      <c r="U747" s="131"/>
    </row>
    <row r="748" spans="1:21" ht="52.2" customHeight="1" x14ac:dyDescent="0.25">
      <c r="A748" s="131"/>
      <c r="B748" s="131"/>
      <c r="C748" s="131"/>
      <c r="D748" s="308"/>
      <c r="E748" s="131"/>
      <c r="F748" s="167"/>
      <c r="G748" s="195"/>
      <c r="H748" s="195"/>
      <c r="I748" s="131"/>
      <c r="O748" s="131"/>
      <c r="Q748" s="131"/>
      <c r="S748" s="131"/>
      <c r="U748" s="131"/>
    </row>
    <row r="749" spans="1:21" ht="123" customHeight="1" x14ac:dyDescent="0.25">
      <c r="A749" s="131"/>
      <c r="B749" s="131"/>
      <c r="C749" s="131"/>
      <c r="D749" s="165" t="s">
        <v>879</v>
      </c>
      <c r="E749" s="160"/>
      <c r="F749" s="297" t="s">
        <v>878</v>
      </c>
      <c r="G749" s="297"/>
      <c r="H749" s="297"/>
      <c r="I749" s="131"/>
      <c r="O749" s="131"/>
      <c r="Q749" s="131"/>
      <c r="S749" s="131"/>
      <c r="U749" s="131"/>
    </row>
    <row r="750" spans="1:21" ht="15.6" x14ac:dyDescent="0.25">
      <c r="A750" s="131"/>
      <c r="B750" s="131"/>
      <c r="C750" s="161"/>
      <c r="D750" s="131"/>
      <c r="E750" s="131"/>
      <c r="F750" s="166"/>
      <c r="G750" s="131"/>
      <c r="H750" s="131"/>
      <c r="I750" s="131"/>
      <c r="O750" s="131"/>
      <c r="Q750" s="131"/>
      <c r="S750" s="131"/>
      <c r="U750" s="131"/>
    </row>
    <row r="751" spans="1:21" x14ac:dyDescent="0.25">
      <c r="C751" s="162"/>
    </row>
    <row r="752" spans="1:21" x14ac:dyDescent="0.25">
      <c r="C752" s="162"/>
    </row>
    <row r="753" spans="3:3" x14ac:dyDescent="0.25">
      <c r="C753" s="162"/>
    </row>
  </sheetData>
  <mergeCells count="34">
    <mergeCell ref="P3:R3"/>
    <mergeCell ref="P4:R4"/>
    <mergeCell ref="S3:U4"/>
    <mergeCell ref="S5:U5"/>
    <mergeCell ref="J4:K4"/>
    <mergeCell ref="B4:C4"/>
    <mergeCell ref="H4:I4"/>
    <mergeCell ref="F749:H749"/>
    <mergeCell ref="J5:L5"/>
    <mergeCell ref="C732:G732"/>
    <mergeCell ref="E740:F740"/>
    <mergeCell ref="D735:G735"/>
    <mergeCell ref="C741:D741"/>
    <mergeCell ref="E741:F741"/>
    <mergeCell ref="C742:D742"/>
    <mergeCell ref="E742:F742"/>
    <mergeCell ref="E743:H743"/>
    <mergeCell ref="D746:D748"/>
    <mergeCell ref="M3:O3"/>
    <mergeCell ref="B1:U2"/>
    <mergeCell ref="C740:D740"/>
    <mergeCell ref="O5:Q5"/>
    <mergeCell ref="C739:D739"/>
    <mergeCell ref="E739:F739"/>
    <mergeCell ref="D737:H737"/>
    <mergeCell ref="C738:D738"/>
    <mergeCell ref="E738:G738"/>
    <mergeCell ref="B3:C3"/>
    <mergeCell ref="D3:E3"/>
    <mergeCell ref="J3:L3"/>
    <mergeCell ref="H3:I3"/>
    <mergeCell ref="F3:G3"/>
    <mergeCell ref="D4:E4"/>
    <mergeCell ref="F4:G4"/>
  </mergeCells>
  <phoneticPr fontId="20" type="noConversion"/>
  <printOptions horizontalCentered="1"/>
  <pageMargins left="0.39370078740157483" right="0.39370078740157483" top="0.39370078740157483" bottom="0.39370078740157483" header="0.31496062992125984" footer="0.31496062992125984"/>
  <pageSetup scale="35" fitToHeight="0" orientation="landscape" r:id="rId1"/>
  <headerFooter>
    <oddFooter>&amp;RHoja &amp;P de &amp;N</oddFooter>
  </headerFooter>
  <rowBreaks count="1" manualBreakCount="1">
    <brk id="713" max="2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BALANCE v3</vt:lpstr>
      <vt:lpstr>'BALANCE v3'!Área_de_impresión</vt:lpstr>
      <vt:lpstr>'BALANCE v3'!Títulos_a_imprimir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ivanloralora2025@outlook.com</dc:creator>
  <cp:lastModifiedBy>ivan lora lora</cp:lastModifiedBy>
  <cp:lastPrinted>2026-05-28T22:04:22Z</cp:lastPrinted>
  <dcterms:created xsi:type="dcterms:W3CDTF">2025-10-07T20:47:40Z</dcterms:created>
  <dcterms:modified xsi:type="dcterms:W3CDTF">2026-05-29T02:00:55Z</dcterms:modified>
</cp:coreProperties>
</file>